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853231\Desktop\"/>
    </mc:Choice>
  </mc:AlternateContent>
  <bookViews>
    <workbookView xWindow="0" yWindow="0" windowWidth="28800" windowHeight="12435" activeTab="1"/>
  </bookViews>
  <sheets>
    <sheet name="Istruzioni" sheetId="3" r:id="rId1"/>
    <sheet name="15 Offerte " sheetId="1" r:id="rId2"/>
    <sheet name="Meno di 15 Offerte 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0" i="1" l="1"/>
  <c r="S15" i="1"/>
  <c r="S14" i="1"/>
  <c r="S15" i="2" l="1"/>
  <c r="S14" i="2"/>
  <c r="G25" i="1" l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10" i="1"/>
  <c r="G20" i="2"/>
  <c r="G21" i="2"/>
  <c r="G22" i="2"/>
  <c r="G23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10" i="2"/>
  <c r="O23" i="2" l="1"/>
  <c r="N23" i="2"/>
  <c r="D23" i="2"/>
  <c r="O22" i="2"/>
  <c r="N22" i="2"/>
  <c r="D22" i="2"/>
  <c r="O21" i="2"/>
  <c r="N21" i="2"/>
  <c r="D21" i="2"/>
  <c r="O20" i="2"/>
  <c r="N20" i="2"/>
  <c r="D20" i="2"/>
  <c r="O19" i="2"/>
  <c r="N19" i="2"/>
  <c r="D19" i="2"/>
  <c r="O18" i="2"/>
  <c r="N18" i="2"/>
  <c r="D18" i="2"/>
  <c r="O17" i="2"/>
  <c r="N17" i="2"/>
  <c r="D17" i="2"/>
  <c r="O16" i="2"/>
  <c r="N16" i="2"/>
  <c r="D16" i="2"/>
  <c r="O15" i="2"/>
  <c r="N15" i="2"/>
  <c r="D15" i="2"/>
  <c r="O14" i="2"/>
  <c r="N14" i="2"/>
  <c r="D14" i="2"/>
  <c r="O13" i="2"/>
  <c r="N13" i="2"/>
  <c r="D13" i="2"/>
  <c r="O12" i="2"/>
  <c r="N12" i="2"/>
  <c r="D12" i="2"/>
  <c r="O11" i="2"/>
  <c r="N11" i="2"/>
  <c r="D11" i="2"/>
  <c r="O10" i="2"/>
  <c r="N10" i="2"/>
  <c r="D10" i="2"/>
  <c r="F10" i="2" s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10" i="1"/>
  <c r="F10" i="1" s="1"/>
  <c r="F11" i="1" s="1"/>
  <c r="F11" i="2" l="1"/>
  <c r="F12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S10" i="2"/>
  <c r="G19" i="2" l="1"/>
  <c r="G18" i="2"/>
  <c r="G17" i="2" s="1"/>
  <c r="G16" i="2" s="1"/>
  <c r="G15" i="2" s="1"/>
  <c r="G14" i="2" s="1"/>
  <c r="G13" i="2" s="1"/>
  <c r="G12" i="2" s="1"/>
  <c r="G11" i="2" s="1"/>
  <c r="G10" i="2" s="1"/>
  <c r="S11" i="2"/>
  <c r="H10" i="2" s="1"/>
  <c r="J10" i="2" s="1"/>
  <c r="I23" i="2"/>
  <c r="H11" i="2"/>
  <c r="F12" i="2"/>
  <c r="F13" i="1"/>
  <c r="K10" i="2" l="1"/>
  <c r="L10" i="2" s="1"/>
  <c r="I21" i="2"/>
  <c r="I22" i="2"/>
  <c r="H12" i="2"/>
  <c r="F13" i="2"/>
  <c r="F14" i="1"/>
  <c r="I20" i="2" l="1"/>
  <c r="H13" i="2"/>
  <c r="F14" i="2"/>
  <c r="F15" i="1"/>
  <c r="H14" i="2" l="1"/>
  <c r="F15" i="2"/>
  <c r="I19" i="2"/>
  <c r="F16" i="1"/>
  <c r="H15" i="2" l="1"/>
  <c r="F16" i="2"/>
  <c r="I18" i="2"/>
  <c r="F17" i="1"/>
  <c r="I17" i="2" l="1"/>
  <c r="H16" i="2"/>
  <c r="F17" i="2"/>
  <c r="F18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10" i="1"/>
  <c r="H17" i="2" l="1"/>
  <c r="J17" i="2" s="1"/>
  <c r="K17" i="2" s="1"/>
  <c r="F18" i="2"/>
  <c r="I16" i="2"/>
  <c r="J16" i="2" s="1"/>
  <c r="K16" i="2" s="1"/>
  <c r="F19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10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S10" i="1"/>
  <c r="G24" i="1" l="1"/>
  <c r="G23" i="1" s="1"/>
  <c r="G22" i="1" s="1"/>
  <c r="G21" i="1" s="1"/>
  <c r="G20" i="1" s="1"/>
  <c r="G19" i="1" s="1"/>
  <c r="G18" i="1" s="1"/>
  <c r="G17" i="1" s="1"/>
  <c r="G16" i="1" s="1"/>
  <c r="G15" i="1" s="1"/>
  <c r="G14" i="1" s="1"/>
  <c r="G13" i="1" s="1"/>
  <c r="G12" i="1" s="1"/>
  <c r="G11" i="1" s="1"/>
  <c r="G10" i="1" s="1"/>
  <c r="I15" i="2"/>
  <c r="J15" i="2" s="1"/>
  <c r="K15" i="2" s="1"/>
  <c r="H18" i="2"/>
  <c r="F19" i="2"/>
  <c r="F20" i="1"/>
  <c r="S11" i="1"/>
  <c r="J18" i="2" l="1"/>
  <c r="K18" i="2" s="1"/>
  <c r="I14" i="2"/>
  <c r="J14" i="2" s="1"/>
  <c r="K14" i="2" s="1"/>
  <c r="H19" i="2"/>
  <c r="J19" i="2" s="1"/>
  <c r="K19" i="2" s="1"/>
  <c r="F20" i="2"/>
  <c r="H10" i="1"/>
  <c r="J10" i="1" s="1"/>
  <c r="H11" i="1"/>
  <c r="J11" i="1" s="1"/>
  <c r="K11" i="1" s="1"/>
  <c r="L11" i="1" s="1"/>
  <c r="H12" i="1"/>
  <c r="H13" i="1"/>
  <c r="H14" i="1"/>
  <c r="H15" i="1"/>
  <c r="H16" i="1"/>
  <c r="H17" i="1"/>
  <c r="H18" i="1"/>
  <c r="F21" i="1"/>
  <c r="H20" i="1"/>
  <c r="I23" i="1"/>
  <c r="I24" i="1"/>
  <c r="H19" i="1"/>
  <c r="L27" i="1"/>
  <c r="L26" i="1"/>
  <c r="I13" i="2" l="1"/>
  <c r="J13" i="2" s="1"/>
  <c r="K13" i="2" s="1"/>
  <c r="H20" i="2"/>
  <c r="J20" i="2" s="1"/>
  <c r="K20" i="2" s="1"/>
  <c r="F21" i="2"/>
  <c r="K10" i="1"/>
  <c r="L10" i="1" s="1"/>
  <c r="I22" i="1"/>
  <c r="F22" i="1"/>
  <c r="H21" i="1"/>
  <c r="H21" i="2" l="1"/>
  <c r="F22" i="2"/>
  <c r="I12" i="2"/>
  <c r="J12" i="2" s="1"/>
  <c r="K12" i="2" s="1"/>
  <c r="F23" i="1"/>
  <c r="H22" i="1"/>
  <c r="J22" i="1" s="1"/>
  <c r="K22" i="1" s="1"/>
  <c r="I21" i="1"/>
  <c r="J21" i="1" s="1"/>
  <c r="K21" i="1" s="1"/>
  <c r="H22" i="2" l="1"/>
  <c r="J22" i="2" s="1"/>
  <c r="K22" i="2" s="1"/>
  <c r="F23" i="2"/>
  <c r="H23" i="2" s="1"/>
  <c r="J23" i="2" s="1"/>
  <c r="K23" i="2" s="1"/>
  <c r="I11" i="2"/>
  <c r="J11" i="2" s="1"/>
  <c r="I10" i="2"/>
  <c r="J21" i="2"/>
  <c r="K21" i="2" s="1"/>
  <c r="F24" i="1"/>
  <c r="H24" i="1" s="1"/>
  <c r="J24" i="1" s="1"/>
  <c r="K24" i="1" s="1"/>
  <c r="H23" i="1"/>
  <c r="J23" i="1" s="1"/>
  <c r="K23" i="1" s="1"/>
  <c r="I20" i="1"/>
  <c r="J20" i="1" s="1"/>
  <c r="K20" i="1" s="1"/>
  <c r="L25" i="1"/>
  <c r="K11" i="2" l="1"/>
  <c r="S13" i="2" s="1"/>
  <c r="S12" i="2"/>
  <c r="L23" i="2"/>
  <c r="I19" i="1"/>
  <c r="J19" i="1" s="1"/>
  <c r="K19" i="1" s="1"/>
  <c r="L23" i="1"/>
  <c r="L22" i="2" l="1"/>
  <c r="L21" i="2"/>
  <c r="L19" i="2"/>
  <c r="L20" i="2"/>
  <c r="I18" i="1"/>
  <c r="J18" i="1" s="1"/>
  <c r="K18" i="1" s="1"/>
  <c r="L14" i="2" l="1"/>
  <c r="L15" i="2"/>
  <c r="L13" i="2"/>
  <c r="L12" i="2"/>
  <c r="L18" i="2"/>
  <c r="L17" i="2"/>
  <c r="L9" i="2"/>
  <c r="L16" i="2"/>
  <c r="L11" i="2"/>
  <c r="I17" i="1"/>
  <c r="J17" i="1" s="1"/>
  <c r="K17" i="1" s="1"/>
  <c r="I16" i="1" l="1"/>
  <c r="J16" i="1" s="1"/>
  <c r="K16" i="1" s="1"/>
  <c r="I15" i="1" l="1"/>
  <c r="J15" i="1" s="1"/>
  <c r="K15" i="1" s="1"/>
  <c r="M25" i="1"/>
  <c r="M26" i="1"/>
  <c r="M27" i="1"/>
  <c r="I14" i="1" l="1"/>
  <c r="J14" i="1" s="1"/>
  <c r="S16" i="2"/>
  <c r="R17" i="2" s="1"/>
  <c r="K14" i="1" l="1"/>
  <c r="I13" i="1"/>
  <c r="J13" i="1" s="1"/>
  <c r="K13" i="1" s="1"/>
  <c r="S17" i="2"/>
  <c r="P14" i="2" l="1"/>
  <c r="P18" i="2"/>
  <c r="P22" i="2"/>
  <c r="M12" i="2"/>
  <c r="M16" i="2"/>
  <c r="M20" i="2"/>
  <c r="M10" i="2"/>
  <c r="P12" i="2"/>
  <c r="P20" i="2"/>
  <c r="P10" i="2"/>
  <c r="M18" i="2"/>
  <c r="P17" i="2"/>
  <c r="M11" i="2"/>
  <c r="M15" i="2"/>
  <c r="M23" i="2"/>
  <c r="P11" i="2"/>
  <c r="P15" i="2"/>
  <c r="P19" i="2"/>
  <c r="P23" i="2"/>
  <c r="M13" i="2"/>
  <c r="M17" i="2"/>
  <c r="M21" i="2"/>
  <c r="P16" i="2"/>
  <c r="M14" i="2"/>
  <c r="M22" i="2"/>
  <c r="P13" i="2"/>
  <c r="P21" i="2"/>
  <c r="M19" i="2"/>
  <c r="I12" i="1"/>
  <c r="J12" i="1" s="1"/>
  <c r="K12" i="1" s="1"/>
  <c r="S12" i="1" l="1"/>
  <c r="S13" i="1"/>
  <c r="S18" i="1" s="1"/>
  <c r="I10" i="1"/>
  <c r="I11" i="1"/>
  <c r="S18" i="2"/>
  <c r="T22" i="2"/>
  <c r="L24" i="1" l="1"/>
  <c r="L17" i="1"/>
  <c r="L13" i="1"/>
  <c r="L16" i="1"/>
  <c r="L14" i="1"/>
  <c r="L12" i="1"/>
  <c r="L19" i="1"/>
  <c r="S17" i="1"/>
  <c r="S19" i="1" s="1"/>
  <c r="L20" i="1"/>
  <c r="L9" i="1"/>
  <c r="L15" i="1"/>
  <c r="L18" i="1"/>
  <c r="L21" i="1"/>
  <c r="L22" i="1"/>
  <c r="S16" i="1" l="1"/>
  <c r="S21" i="1" s="1"/>
  <c r="P20" i="1" l="1"/>
  <c r="P18" i="1"/>
  <c r="M15" i="1"/>
  <c r="P21" i="1"/>
  <c r="P19" i="1"/>
  <c r="M21" i="1"/>
  <c r="M14" i="1"/>
  <c r="P22" i="1"/>
  <c r="M13" i="1"/>
  <c r="P15" i="1"/>
  <c r="P17" i="1"/>
  <c r="P11" i="1"/>
  <c r="P16" i="1"/>
  <c r="P24" i="1"/>
  <c r="M10" i="1"/>
  <c r="M20" i="1"/>
  <c r="M12" i="1"/>
  <c r="M23" i="1"/>
  <c r="M22" i="1"/>
  <c r="M18" i="1"/>
  <c r="P23" i="1"/>
  <c r="M17" i="1"/>
  <c r="P10" i="1"/>
  <c r="P14" i="1"/>
  <c r="M11" i="1"/>
  <c r="P13" i="1"/>
  <c r="M16" i="1"/>
  <c r="P12" i="1"/>
  <c r="M19" i="1"/>
  <c r="M24" i="1"/>
  <c r="S22" i="1" l="1"/>
  <c r="T22" i="1"/>
</calcChain>
</file>

<file path=xl/sharedStrings.xml><?xml version="1.0" encoding="utf-8"?>
<sst xmlns="http://schemas.openxmlformats.org/spreadsheetml/2006/main" count="109" uniqueCount="66">
  <si>
    <t xml:space="preserve">N. </t>
  </si>
  <si>
    <t xml:space="preserve">Ditte </t>
  </si>
  <si>
    <t xml:space="preserve">a) Somma ribassi offerte ammesse dopo taglio ali </t>
  </si>
  <si>
    <t xml:space="preserve">a) Media ribassi offerte ammesse dopo taglio ali </t>
  </si>
  <si>
    <t xml:space="preserve">b) Scarto medio ribassi che superano la media a) </t>
  </si>
  <si>
    <t xml:space="preserve">c) Prima soglia = Media a) + Media b) </t>
  </si>
  <si>
    <t xml:space="preserve">d) Prodotto prime due cifre decimali somma a) </t>
  </si>
  <si>
    <t xml:space="preserve">d) Decremento da Prima soglia = Prodotto d) X Scarto medio b) / 100 </t>
  </si>
  <si>
    <t xml:space="preserve">N. offerte totali </t>
  </si>
  <si>
    <t xml:space="preserve">N. offerte escluse per "taglio delle ALI"  </t>
  </si>
  <si>
    <t>AAA</t>
  </si>
  <si>
    <t>BBB</t>
  </si>
  <si>
    <t>CCC</t>
  </si>
  <si>
    <t>DDD</t>
  </si>
  <si>
    <t xml:space="preserve">10% offerte totali arrotondato per eccesso </t>
  </si>
  <si>
    <t>EEE</t>
  </si>
  <si>
    <t>FFF</t>
  </si>
  <si>
    <t>GGG</t>
  </si>
  <si>
    <t>HHH</t>
  </si>
  <si>
    <t>III</t>
  </si>
  <si>
    <t>JJJ</t>
  </si>
  <si>
    <t>KKK</t>
  </si>
  <si>
    <t>LLL</t>
  </si>
  <si>
    <t>MMM</t>
  </si>
  <si>
    <t>NNN</t>
  </si>
  <si>
    <t>OOO</t>
  </si>
  <si>
    <t xml:space="preserve">Prima cifra decimale somma a) </t>
  </si>
  <si>
    <t xml:space="preserve">Seconda cifra decimale somma a) </t>
  </si>
  <si>
    <t xml:space="preserve">Soglia di anomalia = Prima soglia c) - Decremento d) </t>
  </si>
  <si>
    <t xml:space="preserve">Scarto soglia anomalia </t>
  </si>
  <si>
    <t xml:space="preserve">Art. 97, comma 2 (&gt;=15 offerenti) </t>
  </si>
  <si>
    <t xml:space="preserve">Art. 97, comma 2bis (&lt;15 offerenti) </t>
  </si>
  <si>
    <t xml:space="preserve">c) Rapporto tra Scarto medio b) e Media a) </t>
  </si>
  <si>
    <t xml:space="preserve">Stato </t>
  </si>
  <si>
    <t>Ribassi %</t>
  </si>
  <si>
    <t xml:space="preserve">Ribassi %  dopo taglio ali </t>
  </si>
  <si>
    <t xml:space="preserve">Esclusione Automatica </t>
  </si>
  <si>
    <t>SI</t>
  </si>
  <si>
    <t xml:space="preserve">Conta Ali valore unico da alto  </t>
  </si>
  <si>
    <t>Conta Ali valore unico da basso</t>
  </si>
  <si>
    <t xml:space="preserve">Ali alte </t>
  </si>
  <si>
    <t xml:space="preserve">Ali basse </t>
  </si>
  <si>
    <t xml:space="preserve">Ali </t>
  </si>
  <si>
    <t xml:space="preserve">Valori unici da alto  </t>
  </si>
  <si>
    <t xml:space="preserve">Valori unici da basso  </t>
  </si>
  <si>
    <t xml:space="preserve">Valori unici da alto   </t>
  </si>
  <si>
    <t>www.traspare.net</t>
  </si>
  <si>
    <t>www.giurisprudenzappalti.it</t>
  </si>
  <si>
    <t>SIMULATORE CALCOLO SOGLIA DI ANOMALIA - ISTRUZIONI D'USO</t>
  </si>
  <si>
    <t>1) Selezionare il foglio di riferimento, a seconda che le offerte ammesse siano o meno inferiori a 15                                             </t>
  </si>
  <si>
    <t>NOTE</t>
  </si>
  <si>
    <t>Migliore offerta non anomala</t>
  </si>
  <si>
    <t>Designed by</t>
  </si>
  <si>
    <t>Roberto Donati</t>
  </si>
  <si>
    <t>Giuseppe Iervolino</t>
  </si>
  <si>
    <t>STAZIONE APPALTANTE</t>
  </si>
  <si>
    <t>COMUNE DI</t>
  </si>
  <si>
    <t>DENOMINAZIONE GARA</t>
  </si>
  <si>
    <t>PROCEDURA PER L'AFFIDAMENTO DEI LAVORI DI</t>
  </si>
  <si>
    <t>CODICE IDENTIFICATIVO GARA</t>
  </si>
  <si>
    <t>XXXXXXXXXX</t>
  </si>
  <si>
    <t>ALLEGATO AL VERBALE DI GARA</t>
  </si>
  <si>
    <t>N. 2 DEL XX/XX/2019</t>
  </si>
  <si>
    <t>3) Il sistema restituisce i risultati con i seguenti colori: giallo = taglio delle ali; verde =  migliore offerta non anomala</t>
  </si>
  <si>
    <r>
      <t>2) inserire esclusivamente i dati dell’offerta (Ditta e Ribasso percentuale) </t>
    </r>
    <r>
      <rPr>
        <u/>
        <sz val="14"/>
        <color theme="1"/>
        <rFont val="Calibri"/>
        <family val="2"/>
        <scheme val="minor"/>
      </rPr>
      <t>IN ORDINE CRESCENTE DI RIBASSO %</t>
    </r>
  </si>
  <si>
    <t>Il sistema è utilizzabile solo per le procedure bandite posteriormente all'entrata in vigore della L. 55/2019
Il sistema arrotonda al quinto decimale i valori intermedi
Gli operatori che utilizzano il sistema sono tenuti alla verifica della correttezza dei risultati ottenuti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</si>
</sst>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/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5" fillId="0" borderId="0" xfId="1" applyBorder="1" applyAlignment="1">
      <alignment vertical="center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3" borderId="1" xfId="0" applyFill="1" applyBorder="1"/>
    <xf numFmtId="1" fontId="0" fillId="3" borderId="1" xfId="0" applyNumberFormat="1" applyFill="1" applyBorder="1" applyAlignment="1">
      <alignment horizont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0" fillId="5" borderId="1" xfId="0" applyNumberFormat="1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0" fillId="5" borderId="0" xfId="0" applyFill="1"/>
    <xf numFmtId="164" fontId="0" fillId="3" borderId="1" xfId="0" applyNumberFormat="1" applyFill="1" applyBorder="1" applyAlignment="1">
      <alignment horizontal="center"/>
    </xf>
    <xf numFmtId="0" fontId="0" fillId="3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9" xfId="1" applyBorder="1" applyAlignment="1">
      <alignment horizontal="center" vertical="center"/>
    </xf>
    <xf numFmtId="0" fontId="5" fillId="0" borderId="10" xfId="1" applyBorder="1" applyAlignment="1">
      <alignment horizontal="center" vertical="center"/>
    </xf>
    <xf numFmtId="0" fontId="6" fillId="0" borderId="6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5" fillId="0" borderId="8" xfId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left"/>
    </xf>
    <xf numFmtId="0" fontId="0" fillId="3" borderId="12" xfId="0" applyFill="1" applyBorder="1" applyAlignment="1">
      <alignment horizontal="left"/>
    </xf>
    <xf numFmtId="0" fontId="0" fillId="3" borderId="13" xfId="0" applyFill="1" applyBorder="1" applyAlignment="1">
      <alignment horizontal="left"/>
    </xf>
  </cellXfs>
  <cellStyles count="2">
    <cellStyle name="Collegamento ipertestuale" xfId="1" builtinId="8"/>
    <cellStyle name="Normale" xfId="0" builtinId="0"/>
  </cellStyles>
  <dxfs count="10">
    <dxf>
      <fill>
        <patternFill>
          <bgColor rgb="FFFFFF99"/>
        </patternFill>
      </fill>
    </dxf>
    <dxf>
      <fill>
        <patternFill>
          <bgColor rgb="FF99FF99"/>
        </patternFill>
      </fill>
    </dxf>
    <dxf>
      <fill>
        <patternFill>
          <bgColor rgb="FFFFFF99"/>
        </patternFill>
      </fill>
    </dxf>
    <dxf>
      <fill>
        <patternFill>
          <bgColor rgb="FF99FF99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FF99"/>
        </patternFill>
      </fill>
    </dxf>
    <dxf>
      <fill>
        <patternFill>
          <bgColor rgb="FF99FF99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99FF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4</xdr:col>
      <xdr:colOff>152400</xdr:colOff>
      <xdr:row>5</xdr:row>
      <xdr:rowOff>38100</xdr:rowOff>
    </xdr:to>
    <xdr:pic>
      <xdr:nvPicPr>
        <xdr:cNvPr id="2" name="Immagine 1" descr="Giurisprudenzappalti">
          <a:extLst>
            <a:ext uri="{FF2B5EF4-FFF2-40B4-BE49-F238E27FC236}">
              <a16:creationId xmlns="" xmlns:a16="http://schemas.microsoft.com/office/drawing/2014/main" id="{D19C5CA1-8A84-7F46-A4B9-40CB5199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200"/>
          <a:ext cx="3454400" cy="78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571500</xdr:colOff>
      <xdr:row>0</xdr:row>
      <xdr:rowOff>0</xdr:rowOff>
    </xdr:from>
    <xdr:to>
      <xdr:col>10</xdr:col>
      <xdr:colOff>1460500</xdr:colOff>
      <xdr:row>5</xdr:row>
      <xdr:rowOff>190500</xdr:rowOff>
    </xdr:to>
    <xdr:pic>
      <xdr:nvPicPr>
        <xdr:cNvPr id="3" name="Immagine 2" descr="TrasPAre - Consulenza progettazione e gestione appalti pubblici">
          <a:extLst>
            <a:ext uri="{FF2B5EF4-FFF2-40B4-BE49-F238E27FC236}">
              <a16:creationId xmlns="" xmlns:a16="http://schemas.microsoft.com/office/drawing/2014/main" id="{DCB62C4F-E6B2-9C42-B2C3-FE078CCC5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5500" y="0"/>
          <a:ext cx="2540000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giurisprudenzappalti.it/" TargetMode="External"/><Relationship Id="rId1" Type="http://schemas.openxmlformats.org/officeDocument/2006/relationships/hyperlink" Target="http://www.traspare.ne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showGridLines="0" workbookViewId="0">
      <selection activeCell="O14" sqref="O14"/>
    </sheetView>
  </sheetViews>
  <sheetFormatPr defaultColWidth="11.42578125" defaultRowHeight="15" x14ac:dyDescent="0.25"/>
  <cols>
    <col min="11" max="11" width="22.42578125" customWidth="1"/>
  </cols>
  <sheetData>
    <row r="1" spans="1:12" x14ac:dyDescent="0.25">
      <c r="A1" s="18"/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12" x14ac:dyDescent="0.25">
      <c r="A2" s="21"/>
      <c r="B2" s="12"/>
      <c r="C2" s="12"/>
      <c r="D2" s="12"/>
      <c r="E2" s="12"/>
      <c r="F2" s="12"/>
      <c r="G2" s="12"/>
      <c r="H2" s="12"/>
      <c r="I2" s="12"/>
      <c r="J2" s="12"/>
      <c r="K2" s="22"/>
    </row>
    <row r="3" spans="1:12" x14ac:dyDescent="0.25">
      <c r="A3" s="21"/>
      <c r="B3" s="12"/>
      <c r="C3" s="12"/>
      <c r="D3" s="12"/>
      <c r="E3" s="12"/>
      <c r="F3" s="12"/>
      <c r="G3" s="12"/>
      <c r="H3" s="12"/>
      <c r="I3" s="12"/>
      <c r="J3" s="12"/>
      <c r="K3" s="22"/>
    </row>
    <row r="4" spans="1:12" x14ac:dyDescent="0.25">
      <c r="A4" s="21"/>
      <c r="B4" s="12"/>
      <c r="C4" s="12"/>
      <c r="D4" s="12"/>
      <c r="E4" s="12"/>
      <c r="F4" s="12"/>
      <c r="G4" s="12"/>
      <c r="H4" s="12"/>
      <c r="I4" s="12"/>
      <c r="J4" s="12"/>
      <c r="K4" s="22"/>
    </row>
    <row r="5" spans="1:12" x14ac:dyDescent="0.25">
      <c r="A5" s="21"/>
      <c r="B5" s="12"/>
      <c r="C5" s="12"/>
      <c r="D5" s="12"/>
      <c r="E5" s="12"/>
      <c r="F5" s="12"/>
      <c r="G5" s="12"/>
      <c r="H5" s="12"/>
      <c r="I5" s="12"/>
      <c r="J5" s="12"/>
      <c r="K5" s="22"/>
    </row>
    <row r="6" spans="1:12" ht="21.95" customHeight="1" thickBot="1" x14ac:dyDescent="0.3">
      <c r="A6" s="65" t="s">
        <v>47</v>
      </c>
      <c r="B6" s="66"/>
      <c r="C6" s="66"/>
      <c r="D6" s="66"/>
      <c r="E6" s="23"/>
      <c r="F6" s="23"/>
      <c r="G6" s="23"/>
      <c r="H6" s="23"/>
      <c r="I6" s="53" t="s">
        <v>46</v>
      </c>
      <c r="J6" s="53"/>
      <c r="K6" s="54"/>
      <c r="L6" s="32"/>
    </row>
    <row r="7" spans="1:12" ht="27.95" customHeight="1" thickBot="1" x14ac:dyDescent="0.35">
      <c r="A7" s="67" t="s">
        <v>48</v>
      </c>
      <c r="B7" s="68"/>
      <c r="C7" s="68"/>
      <c r="D7" s="68"/>
      <c r="E7" s="68"/>
      <c r="F7" s="68"/>
      <c r="G7" s="68"/>
      <c r="H7" s="68"/>
      <c r="I7" s="68"/>
      <c r="J7" s="68"/>
      <c r="K7" s="69"/>
    </row>
    <row r="8" spans="1:12" ht="18.75" x14ac:dyDescent="0.3">
      <c r="A8" s="26"/>
      <c r="B8" s="27"/>
      <c r="C8" s="27"/>
      <c r="D8" s="27"/>
      <c r="E8" s="27"/>
      <c r="F8" s="27"/>
      <c r="G8" s="27"/>
      <c r="H8" s="27"/>
      <c r="I8" s="27"/>
      <c r="J8" s="27"/>
      <c r="K8" s="28"/>
    </row>
    <row r="9" spans="1:12" ht="18.75" x14ac:dyDescent="0.3">
      <c r="A9" s="55" t="s">
        <v>49</v>
      </c>
      <c r="B9" s="56"/>
      <c r="C9" s="56"/>
      <c r="D9" s="56"/>
      <c r="E9" s="56"/>
      <c r="F9" s="56"/>
      <c r="G9" s="56"/>
      <c r="H9" s="56"/>
      <c r="I9" s="56"/>
      <c r="J9" s="56"/>
      <c r="K9" s="57"/>
    </row>
    <row r="10" spans="1:12" ht="18" x14ac:dyDescent="0.25">
      <c r="A10" s="29"/>
      <c r="B10" s="30"/>
      <c r="C10" s="30"/>
      <c r="D10" s="30"/>
      <c r="E10" s="30"/>
      <c r="F10" s="30"/>
      <c r="G10" s="30"/>
      <c r="H10" s="30"/>
      <c r="I10" s="30"/>
      <c r="J10" s="30"/>
      <c r="K10" s="31"/>
    </row>
    <row r="11" spans="1:12" ht="18.75" x14ac:dyDescent="0.3">
      <c r="A11" s="55" t="s">
        <v>64</v>
      </c>
      <c r="B11" s="56"/>
      <c r="C11" s="56"/>
      <c r="D11" s="56"/>
      <c r="E11" s="56"/>
      <c r="F11" s="56"/>
      <c r="G11" s="56"/>
      <c r="H11" s="56"/>
      <c r="I11" s="56"/>
      <c r="J11" s="56"/>
      <c r="K11" s="57"/>
    </row>
    <row r="12" spans="1:12" ht="18" x14ac:dyDescent="0.25">
      <c r="A12" s="29"/>
      <c r="B12" s="30"/>
      <c r="C12" s="30"/>
      <c r="D12" s="30"/>
      <c r="E12" s="30"/>
      <c r="F12" s="30"/>
      <c r="G12" s="30"/>
      <c r="H12" s="30"/>
      <c r="I12" s="30"/>
      <c r="J12" s="30"/>
      <c r="K12" s="31"/>
    </row>
    <row r="13" spans="1:12" ht="19.5" thickBot="1" x14ac:dyDescent="0.35">
      <c r="A13" s="55" t="s">
        <v>63</v>
      </c>
      <c r="B13" s="56"/>
      <c r="C13" s="56"/>
      <c r="D13" s="56"/>
      <c r="E13" s="56"/>
      <c r="F13" s="56"/>
      <c r="G13" s="56"/>
      <c r="H13" s="56"/>
      <c r="I13" s="56"/>
      <c r="J13" s="56"/>
      <c r="K13" s="57"/>
    </row>
    <row r="14" spans="1:12" ht="19.5" thickBot="1" x14ac:dyDescent="0.35">
      <c r="A14" s="58" t="s">
        <v>50</v>
      </c>
      <c r="B14" s="59"/>
      <c r="C14" s="59"/>
      <c r="D14" s="59"/>
      <c r="E14" s="59"/>
      <c r="F14" s="59"/>
      <c r="G14" s="59"/>
      <c r="H14" s="59"/>
      <c r="I14" s="59"/>
      <c r="J14" s="59"/>
      <c r="K14" s="60"/>
    </row>
    <row r="15" spans="1:12" ht="75" customHeight="1" thickBot="1" x14ac:dyDescent="0.35">
      <c r="A15" s="61" t="s">
        <v>65</v>
      </c>
      <c r="B15" s="62"/>
      <c r="C15" s="62"/>
      <c r="D15" s="62"/>
      <c r="E15" s="62"/>
      <c r="F15" s="62"/>
      <c r="G15" s="62"/>
      <c r="H15" s="62"/>
      <c r="I15" s="62"/>
      <c r="J15" s="62"/>
      <c r="K15" s="63"/>
    </row>
    <row r="19" spans="8:11" ht="15.75" x14ac:dyDescent="0.25">
      <c r="H19" s="64" t="s">
        <v>52</v>
      </c>
      <c r="I19" s="64"/>
      <c r="J19" s="64"/>
      <c r="K19" s="64"/>
    </row>
    <row r="20" spans="8:11" ht="15.75" x14ac:dyDescent="0.25">
      <c r="H20" s="52" t="s">
        <v>53</v>
      </c>
      <c r="I20" s="52"/>
      <c r="J20" s="52"/>
      <c r="K20" s="52"/>
    </row>
    <row r="21" spans="8:11" ht="15.75" x14ac:dyDescent="0.25">
      <c r="H21" s="52" t="s">
        <v>54</v>
      </c>
      <c r="I21" s="52"/>
      <c r="J21" s="52"/>
      <c r="K21" s="52"/>
    </row>
  </sheetData>
  <mergeCells count="11">
    <mergeCell ref="H20:K20"/>
    <mergeCell ref="H21:K21"/>
    <mergeCell ref="I6:K6"/>
    <mergeCell ref="A11:K11"/>
    <mergeCell ref="A13:K13"/>
    <mergeCell ref="A14:K14"/>
    <mergeCell ref="A15:K15"/>
    <mergeCell ref="H19:K19"/>
    <mergeCell ref="A6:D6"/>
    <mergeCell ref="A7:K7"/>
    <mergeCell ref="A9:K9"/>
  </mergeCells>
  <hyperlinks>
    <hyperlink ref="I6" r:id="rId1"/>
    <hyperlink ref="A6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showGridLines="0" showRowColHeaders="0" tabSelected="1" topLeftCell="A4" zoomScale="90" zoomScaleNormal="90" workbookViewId="0">
      <selection activeCell="R28" sqref="R28"/>
    </sheetView>
  </sheetViews>
  <sheetFormatPr defaultColWidth="8.85546875" defaultRowHeight="15" x14ac:dyDescent="0.25"/>
  <cols>
    <col min="2" max="2" width="24.42578125" customWidth="1"/>
    <col min="3" max="3" width="14.42578125" customWidth="1"/>
    <col min="4" max="9" width="14.42578125" hidden="1" customWidth="1"/>
    <col min="10" max="10" width="14.42578125" customWidth="1"/>
    <col min="11" max="11" width="14.140625" customWidth="1"/>
    <col min="12" max="12" width="17" customWidth="1"/>
    <col min="13" max="14" width="11.42578125" hidden="1" customWidth="1"/>
    <col min="15" max="15" width="11" hidden="1" customWidth="1"/>
    <col min="16" max="16" width="12.42578125" customWidth="1"/>
    <col min="18" max="18" width="62.85546875" bestFit="1" customWidth="1"/>
    <col min="19" max="19" width="31" customWidth="1"/>
    <col min="20" max="20" width="12.140625" hidden="1" customWidth="1"/>
  </cols>
  <sheetData>
    <row r="1" spans="1:21" ht="15.75" thickBot="1" x14ac:dyDescent="0.3">
      <c r="A1" s="71" t="s">
        <v>55</v>
      </c>
      <c r="B1" s="72"/>
      <c r="C1" s="73" t="s">
        <v>56</v>
      </c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4"/>
    </row>
    <row r="2" spans="1:21" ht="15.75" thickBot="1" x14ac:dyDescent="0.3">
      <c r="A2" s="2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22"/>
    </row>
    <row r="3" spans="1:21" ht="15.75" thickBot="1" x14ac:dyDescent="0.3">
      <c r="A3" s="71" t="s">
        <v>57</v>
      </c>
      <c r="B3" s="72"/>
      <c r="C3" s="73" t="s">
        <v>58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</row>
    <row r="4" spans="1:21" ht="15.75" thickBot="1" x14ac:dyDescent="0.3">
      <c r="A4" s="2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22"/>
    </row>
    <row r="5" spans="1:21" ht="15.75" thickBot="1" x14ac:dyDescent="0.3">
      <c r="A5" s="71" t="s">
        <v>59</v>
      </c>
      <c r="B5" s="72"/>
      <c r="C5" s="73" t="s">
        <v>60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4"/>
    </row>
    <row r="6" spans="1:21" ht="15.75" thickBot="1" x14ac:dyDescent="0.3">
      <c r="A6" s="24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5"/>
    </row>
    <row r="7" spans="1:21" ht="15.75" thickBot="1" x14ac:dyDescent="0.3">
      <c r="A7" s="71" t="s">
        <v>61</v>
      </c>
      <c r="B7" s="72"/>
      <c r="C7" s="73" t="s">
        <v>62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4"/>
    </row>
    <row r="8" spans="1:21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21" ht="54.75" customHeight="1" x14ac:dyDescent="0.25">
      <c r="A9" s="41" t="s">
        <v>0</v>
      </c>
      <c r="B9" s="41" t="s">
        <v>1</v>
      </c>
      <c r="C9" s="41" t="s">
        <v>34</v>
      </c>
      <c r="D9" s="41" t="s">
        <v>45</v>
      </c>
      <c r="E9" s="41" t="s">
        <v>44</v>
      </c>
      <c r="F9" s="41" t="s">
        <v>38</v>
      </c>
      <c r="G9" s="41" t="s">
        <v>39</v>
      </c>
      <c r="H9" s="41" t="s">
        <v>40</v>
      </c>
      <c r="I9" s="41" t="s">
        <v>41</v>
      </c>
      <c r="J9" s="41" t="s">
        <v>42</v>
      </c>
      <c r="K9" s="41" t="s">
        <v>35</v>
      </c>
      <c r="L9" s="41" t="str">
        <f>"Scarto ribassi superiori alla media (" &amp; S14 &amp; ")"</f>
        <v>Scarto ribassi superiori alla media (8,19545)</v>
      </c>
      <c r="M9" s="41" t="s">
        <v>29</v>
      </c>
      <c r="N9" s="41" t="s">
        <v>1</v>
      </c>
      <c r="O9" s="41" t="s">
        <v>34</v>
      </c>
      <c r="P9" s="42" t="s">
        <v>33</v>
      </c>
      <c r="R9" s="70" t="s">
        <v>30</v>
      </c>
      <c r="S9" s="70"/>
      <c r="T9" s="7"/>
      <c r="U9" s="7"/>
    </row>
    <row r="10" spans="1:21" x14ac:dyDescent="0.25">
      <c r="A10" s="33">
        <v>1</v>
      </c>
      <c r="B10" s="34" t="s">
        <v>10</v>
      </c>
      <c r="C10" s="33">
        <v>1</v>
      </c>
      <c r="D10" s="33">
        <f>IF(C10="","",IF(C10=C9,0,1))</f>
        <v>1</v>
      </c>
      <c r="E10" s="33">
        <f>IF(C10="","",IF(C10=C11,0,1))</f>
        <v>1</v>
      </c>
      <c r="F10" s="33">
        <f>IF(C10="","",IF(A10=1,D10,F9+D10))</f>
        <v>1</v>
      </c>
      <c r="G10" s="33">
        <f>IF(C10="","",IF(A10=$S$10,1,IF(A10&lt;$S$10,G11+E10,"")))</f>
        <v>15</v>
      </c>
      <c r="H10" s="33" t="str">
        <f>IF(C10="","",IF(F10&lt;=$S$11,"SI","NO"))</f>
        <v>SI</v>
      </c>
      <c r="I10" s="33" t="str">
        <f>IF(C10="","",IF(G10&lt;=$S$11,"SI","NO"))</f>
        <v>NO</v>
      </c>
      <c r="J10" s="33" t="str">
        <f>IF(C10="","",IF(H10="NO",IF(I10="NO","NO","SI"),"SI"))</f>
        <v>SI</v>
      </c>
      <c r="K10" s="35" t="str">
        <f>IF(C10="","",IF(J10="NO",C10,""))</f>
        <v/>
      </c>
      <c r="L10" s="35" t="str">
        <f>IF(K10="","",IF(K10&gt;$S$14,K10-$S$14,""))</f>
        <v/>
      </c>
      <c r="M10" s="35">
        <f t="shared" ref="M10:M41" si="0">IF(C10="","",IF(C10&lt;$S$21,$S$21-C10,""))</f>
        <v>9.6935199999999995</v>
      </c>
      <c r="N10" s="34" t="str">
        <f t="shared" ref="N10:N41" si="1">T(B10)</f>
        <v>AAA</v>
      </c>
      <c r="O10" s="35">
        <f t="shared" ref="O10:O41" si="2">IF(C10="","",C10)</f>
        <v>1</v>
      </c>
      <c r="P10" s="35" t="str">
        <f t="shared" ref="P10:P41" si="3">IF(C10="","",IF(C10&gt;=$S$21,IF($S$24="SI",IF($S$10&gt;9,"Esclusa","Anomala"),"Anomala"),""))</f>
        <v/>
      </c>
      <c r="R10" s="39" t="s">
        <v>8</v>
      </c>
      <c r="S10" s="33">
        <f>COUNTIF(B10:B59,"&gt;""")</f>
        <v>15</v>
      </c>
      <c r="T10" s="1"/>
      <c r="U10" s="1"/>
    </row>
    <row r="11" spans="1:21" x14ac:dyDescent="0.25">
      <c r="A11" s="3">
        <v>2</v>
      </c>
      <c r="B11" s="4" t="s">
        <v>11</v>
      </c>
      <c r="C11" s="2">
        <v>2</v>
      </c>
      <c r="D11" s="2">
        <f t="shared" ref="D11:D59" si="4">IF(C11="","",IF(C11=C10,0,1))</f>
        <v>1</v>
      </c>
      <c r="E11" s="2">
        <f t="shared" ref="E11:E59" si="5">IF(C11="","",IF(C11=C12,0,1))</f>
        <v>1</v>
      </c>
      <c r="F11" s="2">
        <f t="shared" ref="F11:F59" si="6">IF(C11="","",IF(A11=1,D11,F10+D11))</f>
        <v>2</v>
      </c>
      <c r="G11" s="2">
        <f t="shared" ref="G11:G59" si="7">IF(C11="","",IF(A11=$S$10,1,IF(A11&lt;$S$10,G12+E11,"")))</f>
        <v>14</v>
      </c>
      <c r="H11" s="2" t="str">
        <f t="shared" ref="H11:H59" si="8">IF(C11="","",IF(F11&lt;=$S$11,"SI","NO"))</f>
        <v>SI</v>
      </c>
      <c r="I11" s="2" t="str">
        <f t="shared" ref="I11:I59" si="9">IF(C11="","",IF(G11&lt;=$S$11,"SI","NO"))</f>
        <v>NO</v>
      </c>
      <c r="J11" s="2" t="str">
        <f t="shared" ref="J11:J59" si="10">IF(C11="","",IF(H11="NO",IF(I11="NO","NO","SI"),"SI"))</f>
        <v>SI</v>
      </c>
      <c r="K11" s="3" t="str">
        <f t="shared" ref="K11:K59" si="11">IF(C11="","",IF(J11="NO",C11,""))</f>
        <v/>
      </c>
      <c r="L11" s="3" t="str">
        <f t="shared" ref="L11:L59" si="12">IF(K11="","",IF(K11&gt;$S$14,K11-$S$14,""))</f>
        <v/>
      </c>
      <c r="M11" s="3">
        <f t="shared" si="0"/>
        <v>8.6935199999999995</v>
      </c>
      <c r="N11" s="5" t="str">
        <f t="shared" si="1"/>
        <v>BBB</v>
      </c>
      <c r="O11" s="3">
        <f t="shared" si="2"/>
        <v>2</v>
      </c>
      <c r="P11" s="3" t="str">
        <f t="shared" si="3"/>
        <v/>
      </c>
      <c r="R11" s="43" t="s">
        <v>14</v>
      </c>
      <c r="S11" s="44">
        <f>CEILING(S10/10,1)</f>
        <v>2</v>
      </c>
    </row>
    <row r="12" spans="1:21" x14ac:dyDescent="0.25">
      <c r="A12" s="3">
        <v>3</v>
      </c>
      <c r="B12" s="36" t="s">
        <v>12</v>
      </c>
      <c r="C12" s="33">
        <v>3</v>
      </c>
      <c r="D12" s="33">
        <f t="shared" si="4"/>
        <v>1</v>
      </c>
      <c r="E12" s="33">
        <f t="shared" si="5"/>
        <v>1</v>
      </c>
      <c r="F12" s="33">
        <f t="shared" si="6"/>
        <v>3</v>
      </c>
      <c r="G12" s="33">
        <f t="shared" si="7"/>
        <v>13</v>
      </c>
      <c r="H12" s="33" t="str">
        <f t="shared" si="8"/>
        <v>NO</v>
      </c>
      <c r="I12" s="33" t="str">
        <f t="shared" si="9"/>
        <v>NO</v>
      </c>
      <c r="J12" s="33" t="str">
        <f t="shared" si="10"/>
        <v>NO</v>
      </c>
      <c r="K12" s="35">
        <f t="shared" si="11"/>
        <v>3</v>
      </c>
      <c r="L12" s="35" t="str">
        <f t="shared" si="12"/>
        <v/>
      </c>
      <c r="M12" s="35">
        <f t="shared" si="0"/>
        <v>7.6935199999999995</v>
      </c>
      <c r="N12" s="34" t="str">
        <f t="shared" si="1"/>
        <v>CCC</v>
      </c>
      <c r="O12" s="35">
        <f t="shared" si="2"/>
        <v>3</v>
      </c>
      <c r="P12" s="35" t="str">
        <f t="shared" si="3"/>
        <v/>
      </c>
      <c r="R12" s="39" t="s">
        <v>9</v>
      </c>
      <c r="S12" s="35">
        <f>COUNTIF(J10:J59,"SI")</f>
        <v>4</v>
      </c>
    </row>
    <row r="13" spans="1:21" x14ac:dyDescent="0.25">
      <c r="A13" s="2">
        <v>4</v>
      </c>
      <c r="B13" s="4" t="s">
        <v>13</v>
      </c>
      <c r="C13" s="2">
        <v>4</v>
      </c>
      <c r="D13" s="2">
        <f t="shared" si="4"/>
        <v>1</v>
      </c>
      <c r="E13" s="2">
        <f t="shared" si="5"/>
        <v>1</v>
      </c>
      <c r="F13" s="2">
        <f t="shared" si="6"/>
        <v>4</v>
      </c>
      <c r="G13" s="2">
        <f t="shared" si="7"/>
        <v>12</v>
      </c>
      <c r="H13" s="2" t="str">
        <f t="shared" si="8"/>
        <v>NO</v>
      </c>
      <c r="I13" s="2" t="str">
        <f t="shared" si="9"/>
        <v>NO</v>
      </c>
      <c r="J13" s="2" t="str">
        <f t="shared" si="10"/>
        <v>NO</v>
      </c>
      <c r="K13" s="3">
        <f t="shared" si="11"/>
        <v>4</v>
      </c>
      <c r="L13" s="3" t="str">
        <f t="shared" si="12"/>
        <v/>
      </c>
      <c r="M13" s="3">
        <f t="shared" si="0"/>
        <v>6.6935199999999995</v>
      </c>
      <c r="N13" s="5" t="str">
        <f t="shared" si="1"/>
        <v>DDD</v>
      </c>
      <c r="O13" s="3">
        <f t="shared" si="2"/>
        <v>4</v>
      </c>
      <c r="P13" s="3" t="str">
        <f t="shared" si="3"/>
        <v/>
      </c>
      <c r="R13" s="43" t="s">
        <v>2</v>
      </c>
      <c r="S13" s="45">
        <f>SUMIF(K10:K59,"&lt;&gt;""")</f>
        <v>90.15</v>
      </c>
    </row>
    <row r="14" spans="1:21" x14ac:dyDescent="0.25">
      <c r="A14" s="35">
        <v>5</v>
      </c>
      <c r="B14" s="36" t="s">
        <v>15</v>
      </c>
      <c r="C14" s="33">
        <v>5</v>
      </c>
      <c r="D14" s="33">
        <f t="shared" si="4"/>
        <v>1</v>
      </c>
      <c r="E14" s="33">
        <f t="shared" si="5"/>
        <v>1</v>
      </c>
      <c r="F14" s="33">
        <f t="shared" si="6"/>
        <v>5</v>
      </c>
      <c r="G14" s="33">
        <f t="shared" si="7"/>
        <v>11</v>
      </c>
      <c r="H14" s="33" t="str">
        <f t="shared" si="8"/>
        <v>NO</v>
      </c>
      <c r="I14" s="33" t="str">
        <f t="shared" si="9"/>
        <v>NO</v>
      </c>
      <c r="J14" s="33" t="str">
        <f t="shared" si="10"/>
        <v>NO</v>
      </c>
      <c r="K14" s="35">
        <f t="shared" si="11"/>
        <v>5</v>
      </c>
      <c r="L14" s="35" t="str">
        <f t="shared" si="12"/>
        <v/>
      </c>
      <c r="M14" s="35">
        <f t="shared" si="0"/>
        <v>5.6935199999999995</v>
      </c>
      <c r="N14" s="34" t="str">
        <f t="shared" si="1"/>
        <v>EEE</v>
      </c>
      <c r="O14" s="35">
        <f t="shared" si="2"/>
        <v>5</v>
      </c>
      <c r="P14" s="35" t="str">
        <f t="shared" si="3"/>
        <v/>
      </c>
      <c r="R14" s="39" t="s">
        <v>3</v>
      </c>
      <c r="S14" s="35">
        <f>ROUND(AVERAGEIF(K10:K59,"&lt;&gt;"""),5)</f>
        <v>8.1954499999999992</v>
      </c>
    </row>
    <row r="15" spans="1:21" x14ac:dyDescent="0.25">
      <c r="A15" s="3">
        <v>6</v>
      </c>
      <c r="B15" s="4" t="s">
        <v>16</v>
      </c>
      <c r="C15" s="2">
        <v>6.2</v>
      </c>
      <c r="D15" s="2">
        <f t="shared" si="4"/>
        <v>1</v>
      </c>
      <c r="E15" s="2">
        <f t="shared" si="5"/>
        <v>1</v>
      </c>
      <c r="F15" s="2">
        <f t="shared" si="6"/>
        <v>6</v>
      </c>
      <c r="G15" s="2">
        <f t="shared" si="7"/>
        <v>10</v>
      </c>
      <c r="H15" s="2" t="str">
        <f t="shared" si="8"/>
        <v>NO</v>
      </c>
      <c r="I15" s="2" t="str">
        <f t="shared" si="9"/>
        <v>NO</v>
      </c>
      <c r="J15" s="2" t="str">
        <f t="shared" si="10"/>
        <v>NO</v>
      </c>
      <c r="K15" s="3">
        <f t="shared" si="11"/>
        <v>6.2</v>
      </c>
      <c r="L15" s="3" t="str">
        <f t="shared" si="12"/>
        <v/>
      </c>
      <c r="M15" s="3">
        <f t="shared" si="0"/>
        <v>4.4935199999999993</v>
      </c>
      <c r="N15" s="5" t="str">
        <f t="shared" si="1"/>
        <v>FFF</v>
      </c>
      <c r="O15" s="3">
        <f t="shared" si="2"/>
        <v>6.2</v>
      </c>
      <c r="P15" s="3" t="str">
        <f t="shared" si="3"/>
        <v/>
      </c>
      <c r="R15" s="43" t="s">
        <v>4</v>
      </c>
      <c r="S15" s="44">
        <f>ROUND(AVERAGEIF(L10:L59,"&lt;&gt;"""),5)</f>
        <v>2.6295500000000001</v>
      </c>
    </row>
    <row r="16" spans="1:21" x14ac:dyDescent="0.25">
      <c r="A16" s="33">
        <v>7</v>
      </c>
      <c r="B16" s="36" t="s">
        <v>17</v>
      </c>
      <c r="C16" s="33">
        <v>7</v>
      </c>
      <c r="D16" s="33">
        <f t="shared" si="4"/>
        <v>1</v>
      </c>
      <c r="E16" s="33">
        <f t="shared" si="5"/>
        <v>1</v>
      </c>
      <c r="F16" s="33">
        <f t="shared" si="6"/>
        <v>7</v>
      </c>
      <c r="G16" s="33">
        <f t="shared" si="7"/>
        <v>9</v>
      </c>
      <c r="H16" s="33" t="str">
        <f t="shared" si="8"/>
        <v>NO</v>
      </c>
      <c r="I16" s="33" t="str">
        <f t="shared" si="9"/>
        <v>NO</v>
      </c>
      <c r="J16" s="33" t="str">
        <f t="shared" si="10"/>
        <v>NO</v>
      </c>
      <c r="K16" s="35">
        <f t="shared" si="11"/>
        <v>7</v>
      </c>
      <c r="L16" s="35" t="str">
        <f t="shared" si="12"/>
        <v/>
      </c>
      <c r="M16" s="35">
        <f t="shared" si="0"/>
        <v>3.6935199999999995</v>
      </c>
      <c r="N16" s="34" t="str">
        <f t="shared" si="1"/>
        <v>GGG</v>
      </c>
      <c r="O16" s="35">
        <f t="shared" si="2"/>
        <v>7</v>
      </c>
      <c r="P16" s="35" t="str">
        <f t="shared" si="3"/>
        <v/>
      </c>
      <c r="R16" s="39" t="s">
        <v>5</v>
      </c>
      <c r="S16" s="35">
        <f>S14+S15</f>
        <v>10.824999999999999</v>
      </c>
    </row>
    <row r="17" spans="1:20" x14ac:dyDescent="0.25">
      <c r="A17" s="3">
        <v>8</v>
      </c>
      <c r="B17" s="4" t="s">
        <v>18</v>
      </c>
      <c r="C17" s="2">
        <v>8.1999999999999993</v>
      </c>
      <c r="D17" s="2">
        <f t="shared" si="4"/>
        <v>1</v>
      </c>
      <c r="E17" s="2">
        <f t="shared" si="5"/>
        <v>1</v>
      </c>
      <c r="F17" s="2">
        <f t="shared" si="6"/>
        <v>8</v>
      </c>
      <c r="G17" s="2">
        <f t="shared" si="7"/>
        <v>8</v>
      </c>
      <c r="H17" s="2" t="str">
        <f t="shared" si="8"/>
        <v>NO</v>
      </c>
      <c r="I17" s="2" t="str">
        <f t="shared" si="9"/>
        <v>NO</v>
      </c>
      <c r="J17" s="2" t="str">
        <f t="shared" si="10"/>
        <v>NO</v>
      </c>
      <c r="K17" s="3">
        <f t="shared" si="11"/>
        <v>8.1999999999999993</v>
      </c>
      <c r="L17" s="3">
        <f t="shared" si="12"/>
        <v>4.550000000000054E-3</v>
      </c>
      <c r="M17" s="3">
        <f t="shared" si="0"/>
        <v>2.4935200000000002</v>
      </c>
      <c r="N17" s="5" t="str">
        <f t="shared" si="1"/>
        <v>HHH</v>
      </c>
      <c r="O17" s="3">
        <f t="shared" si="2"/>
        <v>8.1999999999999993</v>
      </c>
      <c r="P17" s="3" t="str">
        <f t="shared" si="3"/>
        <v/>
      </c>
      <c r="R17" s="43" t="s">
        <v>26</v>
      </c>
      <c r="S17" s="46">
        <f>TRUNC((S13-TRUNC(S13))*10)</f>
        <v>1</v>
      </c>
    </row>
    <row r="18" spans="1:20" x14ac:dyDescent="0.25">
      <c r="A18" s="35">
        <v>9</v>
      </c>
      <c r="B18" s="36" t="s">
        <v>19</v>
      </c>
      <c r="C18" s="33">
        <v>9.1</v>
      </c>
      <c r="D18" s="33">
        <f t="shared" si="4"/>
        <v>1</v>
      </c>
      <c r="E18" s="33">
        <f t="shared" si="5"/>
        <v>1</v>
      </c>
      <c r="F18" s="33">
        <f t="shared" si="6"/>
        <v>9</v>
      </c>
      <c r="G18" s="33">
        <f t="shared" si="7"/>
        <v>7</v>
      </c>
      <c r="H18" s="33" t="str">
        <f t="shared" si="8"/>
        <v>NO</v>
      </c>
      <c r="I18" s="33" t="str">
        <f t="shared" si="9"/>
        <v>NO</v>
      </c>
      <c r="J18" s="33" t="str">
        <f t="shared" si="10"/>
        <v>NO</v>
      </c>
      <c r="K18" s="35">
        <f t="shared" si="11"/>
        <v>9.1</v>
      </c>
      <c r="L18" s="35">
        <f t="shared" si="12"/>
        <v>0.90455000000000041</v>
      </c>
      <c r="M18" s="35">
        <f t="shared" si="0"/>
        <v>1.5935199999999998</v>
      </c>
      <c r="N18" s="34" t="str">
        <f t="shared" si="1"/>
        <v>III</v>
      </c>
      <c r="O18" s="35">
        <f t="shared" si="2"/>
        <v>9.1</v>
      </c>
      <c r="P18" s="35" t="str">
        <f t="shared" si="3"/>
        <v/>
      </c>
      <c r="R18" s="39" t="s">
        <v>27</v>
      </c>
      <c r="S18" s="40">
        <f>((S13-TRUNC(S13))*10-TRUNC((S13-TRUNC(S13))*10))*10</f>
        <v>5.0000000000005684</v>
      </c>
    </row>
    <row r="19" spans="1:20" x14ac:dyDescent="0.25">
      <c r="A19" s="2">
        <v>10</v>
      </c>
      <c r="B19" s="4" t="s">
        <v>20</v>
      </c>
      <c r="C19" s="2">
        <v>10.199999999999999</v>
      </c>
      <c r="D19" s="2">
        <f t="shared" si="4"/>
        <v>1</v>
      </c>
      <c r="E19" s="2">
        <f t="shared" si="5"/>
        <v>1</v>
      </c>
      <c r="F19" s="2">
        <f t="shared" si="6"/>
        <v>10</v>
      </c>
      <c r="G19" s="2">
        <f t="shared" si="7"/>
        <v>6</v>
      </c>
      <c r="H19" s="2" t="str">
        <f t="shared" si="8"/>
        <v>NO</v>
      </c>
      <c r="I19" s="2" t="str">
        <f t="shared" si="9"/>
        <v>NO</v>
      </c>
      <c r="J19" s="2" t="str">
        <f t="shared" si="10"/>
        <v>NO</v>
      </c>
      <c r="K19" s="3">
        <f t="shared" si="11"/>
        <v>10.199999999999999</v>
      </c>
      <c r="L19" s="3">
        <f t="shared" si="12"/>
        <v>2.0045500000000001</v>
      </c>
      <c r="M19" s="3">
        <f t="shared" si="0"/>
        <v>0.49352000000000018</v>
      </c>
      <c r="N19" s="5" t="str">
        <f t="shared" si="1"/>
        <v>JJJ</v>
      </c>
      <c r="O19" s="3">
        <f t="shared" si="2"/>
        <v>10.199999999999999</v>
      </c>
      <c r="P19" s="3" t="str">
        <f t="shared" si="3"/>
        <v/>
      </c>
      <c r="R19" s="43" t="s">
        <v>6</v>
      </c>
      <c r="S19" s="44">
        <f>S17*S18</f>
        <v>5.0000000000005684</v>
      </c>
    </row>
    <row r="20" spans="1:20" x14ac:dyDescent="0.25">
      <c r="A20" s="35">
        <v>11</v>
      </c>
      <c r="B20" s="36" t="s">
        <v>21</v>
      </c>
      <c r="C20" s="33">
        <v>11.5</v>
      </c>
      <c r="D20" s="33">
        <f t="shared" si="4"/>
        <v>1</v>
      </c>
      <c r="E20" s="33">
        <f t="shared" si="5"/>
        <v>1</v>
      </c>
      <c r="F20" s="33">
        <f t="shared" si="6"/>
        <v>11</v>
      </c>
      <c r="G20" s="33">
        <f t="shared" si="7"/>
        <v>5</v>
      </c>
      <c r="H20" s="33" t="str">
        <f t="shared" si="8"/>
        <v>NO</v>
      </c>
      <c r="I20" s="33" t="str">
        <f t="shared" si="9"/>
        <v>NO</v>
      </c>
      <c r="J20" s="33" t="str">
        <f t="shared" si="10"/>
        <v>NO</v>
      </c>
      <c r="K20" s="35">
        <f t="shared" si="11"/>
        <v>11.5</v>
      </c>
      <c r="L20" s="35">
        <f t="shared" si="12"/>
        <v>3.3045500000000008</v>
      </c>
      <c r="M20" s="35" t="str">
        <f t="shared" si="0"/>
        <v/>
      </c>
      <c r="N20" s="34" t="str">
        <f t="shared" si="1"/>
        <v>KKK</v>
      </c>
      <c r="O20" s="35">
        <f t="shared" si="2"/>
        <v>11.5</v>
      </c>
      <c r="P20" s="35" t="str">
        <f t="shared" si="3"/>
        <v>Esclusa</v>
      </c>
      <c r="R20" s="39" t="s">
        <v>7</v>
      </c>
      <c r="S20" s="35">
        <f>ROUND(S19*S15/100,5)</f>
        <v>0.13148000000000001</v>
      </c>
    </row>
    <row r="21" spans="1:20" x14ac:dyDescent="0.25">
      <c r="A21" s="3">
        <v>12</v>
      </c>
      <c r="B21" s="4" t="s">
        <v>22</v>
      </c>
      <c r="C21" s="2">
        <v>12.45</v>
      </c>
      <c r="D21" s="2">
        <f t="shared" si="4"/>
        <v>1</v>
      </c>
      <c r="E21" s="2">
        <f t="shared" si="5"/>
        <v>1</v>
      </c>
      <c r="F21" s="2">
        <f t="shared" si="6"/>
        <v>12</v>
      </c>
      <c r="G21" s="2">
        <f t="shared" si="7"/>
        <v>4</v>
      </c>
      <c r="H21" s="2" t="str">
        <f t="shared" si="8"/>
        <v>NO</v>
      </c>
      <c r="I21" s="2" t="str">
        <f t="shared" si="9"/>
        <v>NO</v>
      </c>
      <c r="J21" s="2" t="str">
        <f t="shared" si="10"/>
        <v>NO</v>
      </c>
      <c r="K21" s="3">
        <f t="shared" si="11"/>
        <v>12.45</v>
      </c>
      <c r="L21" s="3">
        <f t="shared" si="12"/>
        <v>4.2545500000000001</v>
      </c>
      <c r="M21" s="3" t="str">
        <f t="shared" si="0"/>
        <v/>
      </c>
      <c r="N21" s="5" t="str">
        <f t="shared" si="1"/>
        <v>LLL</v>
      </c>
      <c r="O21" s="3">
        <f t="shared" si="2"/>
        <v>12.45</v>
      </c>
      <c r="P21" s="3" t="str">
        <f t="shared" si="3"/>
        <v>Esclusa</v>
      </c>
      <c r="R21" s="47" t="s">
        <v>28</v>
      </c>
      <c r="S21" s="48">
        <f>S16-S20</f>
        <v>10.693519999999999</v>
      </c>
    </row>
    <row r="22" spans="1:20" x14ac:dyDescent="0.25">
      <c r="A22" s="33">
        <v>13</v>
      </c>
      <c r="B22" s="36" t="s">
        <v>23</v>
      </c>
      <c r="C22" s="33">
        <v>13.5</v>
      </c>
      <c r="D22" s="33">
        <f t="shared" si="4"/>
        <v>1</v>
      </c>
      <c r="E22" s="33">
        <f t="shared" si="5"/>
        <v>1</v>
      </c>
      <c r="F22" s="33">
        <f t="shared" si="6"/>
        <v>13</v>
      </c>
      <c r="G22" s="33">
        <f t="shared" si="7"/>
        <v>3</v>
      </c>
      <c r="H22" s="33" t="str">
        <f t="shared" si="8"/>
        <v>NO</v>
      </c>
      <c r="I22" s="33" t="str">
        <f t="shared" si="9"/>
        <v>NO</v>
      </c>
      <c r="J22" s="33" t="str">
        <f t="shared" si="10"/>
        <v>NO</v>
      </c>
      <c r="K22" s="35">
        <f t="shared" si="11"/>
        <v>13.5</v>
      </c>
      <c r="L22" s="35">
        <f t="shared" si="12"/>
        <v>5.3045500000000008</v>
      </c>
      <c r="M22" s="35" t="str">
        <f t="shared" si="0"/>
        <v/>
      </c>
      <c r="N22" s="34" t="str">
        <f t="shared" si="1"/>
        <v>MMM</v>
      </c>
      <c r="O22" s="35">
        <f t="shared" si="2"/>
        <v>13.5</v>
      </c>
      <c r="P22" s="35" t="str">
        <f t="shared" si="3"/>
        <v>Esclusa</v>
      </c>
      <c r="R22" s="39" t="s">
        <v>51</v>
      </c>
      <c r="S22" s="35" t="str">
        <f>"Ribasso " &amp; VLOOKUP(MIN(M10:M59),M10:O59,3,FALSE) &amp; "% - Ditta " &amp; VLOOKUP(MIN(M10:M59),M10:O59,2,FALSE)</f>
        <v>Ribasso 10,2% - Ditta JJJ</v>
      </c>
      <c r="T22">
        <f>VLOOKUP(MIN(M10:M59),M10:O59,3,FALSE)</f>
        <v>10.199999999999999</v>
      </c>
    </row>
    <row r="23" spans="1:20" x14ac:dyDescent="0.25">
      <c r="A23" s="3">
        <v>14</v>
      </c>
      <c r="B23" s="4" t="s">
        <v>24</v>
      </c>
      <c r="C23" s="2">
        <v>15.4</v>
      </c>
      <c r="D23" s="2">
        <f t="shared" si="4"/>
        <v>1</v>
      </c>
      <c r="E23" s="2">
        <f t="shared" si="5"/>
        <v>1</v>
      </c>
      <c r="F23" s="2">
        <f t="shared" si="6"/>
        <v>14</v>
      </c>
      <c r="G23" s="2">
        <f t="shared" si="7"/>
        <v>2</v>
      </c>
      <c r="H23" s="2" t="str">
        <f t="shared" si="8"/>
        <v>NO</v>
      </c>
      <c r="I23" s="2" t="str">
        <f t="shared" si="9"/>
        <v>SI</v>
      </c>
      <c r="J23" s="2" t="str">
        <f t="shared" si="10"/>
        <v>SI</v>
      </c>
      <c r="K23" s="3" t="str">
        <f t="shared" si="11"/>
        <v/>
      </c>
      <c r="L23" s="3" t="str">
        <f t="shared" si="12"/>
        <v/>
      </c>
      <c r="M23" s="3" t="str">
        <f t="shared" si="0"/>
        <v/>
      </c>
      <c r="N23" s="5" t="str">
        <f t="shared" si="1"/>
        <v>NNN</v>
      </c>
      <c r="O23" s="3">
        <f t="shared" si="2"/>
        <v>15.4</v>
      </c>
      <c r="P23" s="3" t="str">
        <f t="shared" si="3"/>
        <v>Esclusa</v>
      </c>
      <c r="R23" s="49"/>
      <c r="S23" s="49"/>
    </row>
    <row r="24" spans="1:20" x14ac:dyDescent="0.25">
      <c r="A24" s="35">
        <v>15</v>
      </c>
      <c r="B24" s="36" t="s">
        <v>25</v>
      </c>
      <c r="C24" s="33">
        <v>16.3</v>
      </c>
      <c r="D24" s="33">
        <f t="shared" si="4"/>
        <v>1</v>
      </c>
      <c r="E24" s="33">
        <f t="shared" si="5"/>
        <v>1</v>
      </c>
      <c r="F24" s="33">
        <f t="shared" si="6"/>
        <v>15</v>
      </c>
      <c r="G24" s="33">
        <f t="shared" si="7"/>
        <v>1</v>
      </c>
      <c r="H24" s="33" t="str">
        <f t="shared" si="8"/>
        <v>NO</v>
      </c>
      <c r="I24" s="33" t="str">
        <f t="shared" si="9"/>
        <v>SI</v>
      </c>
      <c r="J24" s="33" t="str">
        <f t="shared" si="10"/>
        <v>SI</v>
      </c>
      <c r="K24" s="35" t="str">
        <f t="shared" si="11"/>
        <v/>
      </c>
      <c r="L24" s="35" t="str">
        <f t="shared" si="12"/>
        <v/>
      </c>
      <c r="M24" s="35" t="str">
        <f t="shared" si="0"/>
        <v/>
      </c>
      <c r="N24" s="34" t="str">
        <f t="shared" si="1"/>
        <v>OOO</v>
      </c>
      <c r="O24" s="35">
        <f t="shared" si="2"/>
        <v>16.3</v>
      </c>
      <c r="P24" s="35" t="str">
        <f t="shared" si="3"/>
        <v>Esclusa</v>
      </c>
      <c r="R24" s="47" t="s">
        <v>36</v>
      </c>
      <c r="S24" s="48" t="s">
        <v>37</v>
      </c>
    </row>
    <row r="25" spans="1:20" x14ac:dyDescent="0.25">
      <c r="A25" s="2">
        <v>16</v>
      </c>
      <c r="B25" s="4"/>
      <c r="C25" s="2"/>
      <c r="D25" s="2" t="str">
        <f t="shared" si="4"/>
        <v/>
      </c>
      <c r="E25" s="2" t="str">
        <f t="shared" si="5"/>
        <v/>
      </c>
      <c r="F25" s="2" t="str">
        <f t="shared" si="6"/>
        <v/>
      </c>
      <c r="G25" s="2" t="str">
        <f t="shared" si="7"/>
        <v/>
      </c>
      <c r="H25" s="2" t="str">
        <f t="shared" si="8"/>
        <v/>
      </c>
      <c r="I25" s="2" t="str">
        <f t="shared" si="9"/>
        <v/>
      </c>
      <c r="J25" s="2" t="str">
        <f t="shared" si="10"/>
        <v/>
      </c>
      <c r="K25" s="3" t="str">
        <f t="shared" si="11"/>
        <v/>
      </c>
      <c r="L25" s="3" t="str">
        <f t="shared" si="12"/>
        <v/>
      </c>
      <c r="M25" s="3" t="str">
        <f t="shared" si="0"/>
        <v/>
      </c>
      <c r="N25" s="5" t="str">
        <f t="shared" si="1"/>
        <v/>
      </c>
      <c r="O25" s="3" t="str">
        <f t="shared" si="2"/>
        <v/>
      </c>
      <c r="P25" s="3" t="str">
        <f t="shared" si="3"/>
        <v/>
      </c>
    </row>
    <row r="26" spans="1:20" x14ac:dyDescent="0.25">
      <c r="A26" s="35">
        <v>17</v>
      </c>
      <c r="B26" s="36"/>
      <c r="C26" s="33"/>
      <c r="D26" s="33" t="str">
        <f t="shared" si="4"/>
        <v/>
      </c>
      <c r="E26" s="33" t="str">
        <f t="shared" si="5"/>
        <v/>
      </c>
      <c r="F26" s="33" t="str">
        <f t="shared" si="6"/>
        <v/>
      </c>
      <c r="G26" s="33" t="str">
        <f t="shared" si="7"/>
        <v/>
      </c>
      <c r="H26" s="33" t="str">
        <f t="shared" si="8"/>
        <v/>
      </c>
      <c r="I26" s="33" t="str">
        <f t="shared" si="9"/>
        <v/>
      </c>
      <c r="J26" s="33" t="str">
        <f t="shared" si="10"/>
        <v/>
      </c>
      <c r="K26" s="35" t="str">
        <f t="shared" si="11"/>
        <v/>
      </c>
      <c r="L26" s="35" t="str">
        <f t="shared" si="12"/>
        <v/>
      </c>
      <c r="M26" s="35" t="str">
        <f t="shared" si="0"/>
        <v/>
      </c>
      <c r="N26" s="34" t="str">
        <f t="shared" si="1"/>
        <v/>
      </c>
      <c r="O26" s="35" t="str">
        <f t="shared" si="2"/>
        <v/>
      </c>
      <c r="P26" s="35" t="str">
        <f t="shared" si="3"/>
        <v/>
      </c>
    </row>
    <row r="27" spans="1:20" x14ac:dyDescent="0.25">
      <c r="A27" s="3">
        <v>18</v>
      </c>
      <c r="B27" s="4"/>
      <c r="C27" s="2"/>
      <c r="D27" s="2" t="str">
        <f t="shared" si="4"/>
        <v/>
      </c>
      <c r="E27" s="2" t="str">
        <f t="shared" si="5"/>
        <v/>
      </c>
      <c r="F27" s="2" t="str">
        <f t="shared" si="6"/>
        <v/>
      </c>
      <c r="G27" s="2" t="str">
        <f t="shared" si="7"/>
        <v/>
      </c>
      <c r="H27" s="2" t="str">
        <f t="shared" si="8"/>
        <v/>
      </c>
      <c r="I27" s="2" t="str">
        <f t="shared" si="9"/>
        <v/>
      </c>
      <c r="J27" s="2" t="str">
        <f t="shared" si="10"/>
        <v/>
      </c>
      <c r="K27" s="3" t="str">
        <f t="shared" si="11"/>
        <v/>
      </c>
      <c r="L27" s="3" t="str">
        <f t="shared" si="12"/>
        <v/>
      </c>
      <c r="M27" s="3" t="str">
        <f t="shared" si="0"/>
        <v/>
      </c>
      <c r="N27" s="5" t="str">
        <f t="shared" si="1"/>
        <v/>
      </c>
      <c r="O27" s="3" t="str">
        <f t="shared" si="2"/>
        <v/>
      </c>
      <c r="P27" s="3" t="str">
        <f t="shared" si="3"/>
        <v/>
      </c>
    </row>
    <row r="28" spans="1:20" x14ac:dyDescent="0.25">
      <c r="A28" s="33">
        <v>19</v>
      </c>
      <c r="B28" s="36"/>
      <c r="C28" s="33"/>
      <c r="D28" s="33" t="str">
        <f t="shared" si="4"/>
        <v/>
      </c>
      <c r="E28" s="33" t="str">
        <f t="shared" si="5"/>
        <v/>
      </c>
      <c r="F28" s="33" t="str">
        <f t="shared" si="6"/>
        <v/>
      </c>
      <c r="G28" s="33" t="str">
        <f t="shared" si="7"/>
        <v/>
      </c>
      <c r="H28" s="33" t="str">
        <f t="shared" si="8"/>
        <v/>
      </c>
      <c r="I28" s="33" t="str">
        <f t="shared" si="9"/>
        <v/>
      </c>
      <c r="J28" s="33" t="str">
        <f t="shared" si="10"/>
        <v/>
      </c>
      <c r="K28" s="35" t="str">
        <f t="shared" si="11"/>
        <v/>
      </c>
      <c r="L28" s="35" t="str">
        <f t="shared" si="12"/>
        <v/>
      </c>
      <c r="M28" s="35" t="str">
        <f t="shared" si="0"/>
        <v/>
      </c>
      <c r="N28" s="34" t="str">
        <f t="shared" si="1"/>
        <v/>
      </c>
      <c r="O28" s="35" t="str">
        <f t="shared" si="2"/>
        <v/>
      </c>
      <c r="P28" s="35" t="str">
        <f t="shared" si="3"/>
        <v/>
      </c>
    </row>
    <row r="29" spans="1:20" x14ac:dyDescent="0.25">
      <c r="A29" s="3">
        <v>20</v>
      </c>
      <c r="B29" s="4"/>
      <c r="C29" s="2"/>
      <c r="D29" s="2" t="str">
        <f t="shared" si="4"/>
        <v/>
      </c>
      <c r="E29" s="2" t="str">
        <f t="shared" si="5"/>
        <v/>
      </c>
      <c r="F29" s="2" t="str">
        <f t="shared" si="6"/>
        <v/>
      </c>
      <c r="G29" s="2" t="str">
        <f t="shared" si="7"/>
        <v/>
      </c>
      <c r="H29" s="2" t="str">
        <f t="shared" si="8"/>
        <v/>
      </c>
      <c r="I29" s="2" t="str">
        <f t="shared" si="9"/>
        <v/>
      </c>
      <c r="J29" s="2" t="str">
        <f t="shared" si="10"/>
        <v/>
      </c>
      <c r="K29" s="3" t="str">
        <f t="shared" si="11"/>
        <v/>
      </c>
      <c r="L29" s="3" t="str">
        <f t="shared" si="12"/>
        <v/>
      </c>
      <c r="M29" s="3" t="str">
        <f t="shared" si="0"/>
        <v/>
      </c>
      <c r="N29" s="5" t="str">
        <f t="shared" si="1"/>
        <v/>
      </c>
      <c r="O29" s="3" t="str">
        <f t="shared" si="2"/>
        <v/>
      </c>
      <c r="P29" s="3" t="str">
        <f t="shared" si="3"/>
        <v/>
      </c>
    </row>
    <row r="30" spans="1:20" x14ac:dyDescent="0.25">
      <c r="A30" s="35">
        <v>21</v>
      </c>
      <c r="B30" s="36"/>
      <c r="C30" s="33"/>
      <c r="D30" s="33" t="str">
        <f t="shared" si="4"/>
        <v/>
      </c>
      <c r="E30" s="33" t="str">
        <f t="shared" si="5"/>
        <v/>
      </c>
      <c r="F30" s="33" t="str">
        <f t="shared" si="6"/>
        <v/>
      </c>
      <c r="G30" s="33" t="str">
        <f t="shared" si="7"/>
        <v/>
      </c>
      <c r="H30" s="33" t="str">
        <f t="shared" si="8"/>
        <v/>
      </c>
      <c r="I30" s="33" t="str">
        <f t="shared" si="9"/>
        <v/>
      </c>
      <c r="J30" s="33" t="str">
        <f t="shared" si="10"/>
        <v/>
      </c>
      <c r="K30" s="35" t="str">
        <f t="shared" si="11"/>
        <v/>
      </c>
      <c r="L30" s="35" t="str">
        <f t="shared" si="12"/>
        <v/>
      </c>
      <c r="M30" s="35" t="str">
        <f t="shared" si="0"/>
        <v/>
      </c>
      <c r="N30" s="34" t="str">
        <f t="shared" si="1"/>
        <v/>
      </c>
      <c r="O30" s="35" t="str">
        <f t="shared" si="2"/>
        <v/>
      </c>
      <c r="P30" s="35" t="str">
        <f t="shared" si="3"/>
        <v/>
      </c>
    </row>
    <row r="31" spans="1:20" x14ac:dyDescent="0.25">
      <c r="A31" s="2">
        <v>22</v>
      </c>
      <c r="B31" s="4"/>
      <c r="C31" s="2"/>
      <c r="D31" s="2" t="str">
        <f t="shared" si="4"/>
        <v/>
      </c>
      <c r="E31" s="2" t="str">
        <f t="shared" si="5"/>
        <v/>
      </c>
      <c r="F31" s="2" t="str">
        <f t="shared" si="6"/>
        <v/>
      </c>
      <c r="G31" s="2" t="str">
        <f t="shared" si="7"/>
        <v/>
      </c>
      <c r="H31" s="2" t="str">
        <f t="shared" si="8"/>
        <v/>
      </c>
      <c r="I31" s="2" t="str">
        <f t="shared" si="9"/>
        <v/>
      </c>
      <c r="J31" s="2" t="str">
        <f t="shared" si="10"/>
        <v/>
      </c>
      <c r="K31" s="3" t="str">
        <f t="shared" si="11"/>
        <v/>
      </c>
      <c r="L31" s="3" t="str">
        <f t="shared" si="12"/>
        <v/>
      </c>
      <c r="M31" s="3" t="str">
        <f t="shared" si="0"/>
        <v/>
      </c>
      <c r="N31" s="5" t="str">
        <f t="shared" si="1"/>
        <v/>
      </c>
      <c r="O31" s="3" t="str">
        <f t="shared" si="2"/>
        <v/>
      </c>
      <c r="P31" s="3" t="str">
        <f t="shared" si="3"/>
        <v/>
      </c>
    </row>
    <row r="32" spans="1:20" x14ac:dyDescent="0.25">
      <c r="A32" s="35">
        <v>23</v>
      </c>
      <c r="B32" s="36"/>
      <c r="C32" s="33"/>
      <c r="D32" s="33" t="str">
        <f t="shared" si="4"/>
        <v/>
      </c>
      <c r="E32" s="33" t="str">
        <f t="shared" si="5"/>
        <v/>
      </c>
      <c r="F32" s="33" t="str">
        <f t="shared" si="6"/>
        <v/>
      </c>
      <c r="G32" s="33" t="str">
        <f t="shared" si="7"/>
        <v/>
      </c>
      <c r="H32" s="33" t="str">
        <f t="shared" si="8"/>
        <v/>
      </c>
      <c r="I32" s="33" t="str">
        <f t="shared" si="9"/>
        <v/>
      </c>
      <c r="J32" s="33" t="str">
        <f t="shared" si="10"/>
        <v/>
      </c>
      <c r="K32" s="35" t="str">
        <f t="shared" si="11"/>
        <v/>
      </c>
      <c r="L32" s="35" t="str">
        <f t="shared" si="12"/>
        <v/>
      </c>
      <c r="M32" s="35" t="str">
        <f t="shared" si="0"/>
        <v/>
      </c>
      <c r="N32" s="34" t="str">
        <f t="shared" si="1"/>
        <v/>
      </c>
      <c r="O32" s="35" t="str">
        <f t="shared" si="2"/>
        <v/>
      </c>
      <c r="P32" s="35" t="str">
        <f t="shared" si="3"/>
        <v/>
      </c>
    </row>
    <row r="33" spans="1:16" x14ac:dyDescent="0.25">
      <c r="A33" s="3">
        <v>24</v>
      </c>
      <c r="B33" s="4"/>
      <c r="C33" s="2"/>
      <c r="D33" s="2" t="str">
        <f t="shared" si="4"/>
        <v/>
      </c>
      <c r="E33" s="2" t="str">
        <f t="shared" si="5"/>
        <v/>
      </c>
      <c r="F33" s="2" t="str">
        <f t="shared" si="6"/>
        <v/>
      </c>
      <c r="G33" s="2" t="str">
        <f t="shared" si="7"/>
        <v/>
      </c>
      <c r="H33" s="2" t="str">
        <f t="shared" si="8"/>
        <v/>
      </c>
      <c r="I33" s="2" t="str">
        <f t="shared" si="9"/>
        <v/>
      </c>
      <c r="J33" s="2" t="str">
        <f t="shared" si="10"/>
        <v/>
      </c>
      <c r="K33" s="3" t="str">
        <f t="shared" si="11"/>
        <v/>
      </c>
      <c r="L33" s="3" t="str">
        <f t="shared" si="12"/>
        <v/>
      </c>
      <c r="M33" s="3" t="str">
        <f t="shared" si="0"/>
        <v/>
      </c>
      <c r="N33" s="5" t="str">
        <f t="shared" si="1"/>
        <v/>
      </c>
      <c r="O33" s="3" t="str">
        <f t="shared" si="2"/>
        <v/>
      </c>
      <c r="P33" s="3" t="str">
        <f t="shared" si="3"/>
        <v/>
      </c>
    </row>
    <row r="34" spans="1:16" x14ac:dyDescent="0.25">
      <c r="A34" s="33">
        <v>25</v>
      </c>
      <c r="B34" s="36"/>
      <c r="C34" s="33"/>
      <c r="D34" s="33" t="str">
        <f t="shared" si="4"/>
        <v/>
      </c>
      <c r="E34" s="33" t="str">
        <f t="shared" si="5"/>
        <v/>
      </c>
      <c r="F34" s="33" t="str">
        <f t="shared" si="6"/>
        <v/>
      </c>
      <c r="G34" s="33" t="str">
        <f t="shared" si="7"/>
        <v/>
      </c>
      <c r="H34" s="33" t="str">
        <f t="shared" si="8"/>
        <v/>
      </c>
      <c r="I34" s="33" t="str">
        <f t="shared" si="9"/>
        <v/>
      </c>
      <c r="J34" s="33" t="str">
        <f t="shared" si="10"/>
        <v/>
      </c>
      <c r="K34" s="35" t="str">
        <f t="shared" si="11"/>
        <v/>
      </c>
      <c r="L34" s="35" t="str">
        <f t="shared" si="12"/>
        <v/>
      </c>
      <c r="M34" s="35" t="str">
        <f t="shared" si="0"/>
        <v/>
      </c>
      <c r="N34" s="34" t="str">
        <f t="shared" si="1"/>
        <v/>
      </c>
      <c r="O34" s="35" t="str">
        <f t="shared" si="2"/>
        <v/>
      </c>
      <c r="P34" s="35" t="str">
        <f t="shared" si="3"/>
        <v/>
      </c>
    </row>
    <row r="35" spans="1:16" x14ac:dyDescent="0.25">
      <c r="A35" s="3">
        <v>26</v>
      </c>
      <c r="B35" s="4"/>
      <c r="C35" s="2"/>
      <c r="D35" s="2" t="str">
        <f t="shared" si="4"/>
        <v/>
      </c>
      <c r="E35" s="2" t="str">
        <f t="shared" si="5"/>
        <v/>
      </c>
      <c r="F35" s="2" t="str">
        <f t="shared" si="6"/>
        <v/>
      </c>
      <c r="G35" s="2" t="str">
        <f t="shared" si="7"/>
        <v/>
      </c>
      <c r="H35" s="2" t="str">
        <f t="shared" si="8"/>
        <v/>
      </c>
      <c r="I35" s="2" t="str">
        <f t="shared" si="9"/>
        <v/>
      </c>
      <c r="J35" s="2" t="str">
        <f t="shared" si="10"/>
        <v/>
      </c>
      <c r="K35" s="3" t="str">
        <f t="shared" si="11"/>
        <v/>
      </c>
      <c r="L35" s="3" t="str">
        <f t="shared" si="12"/>
        <v/>
      </c>
      <c r="M35" s="3" t="str">
        <f t="shared" si="0"/>
        <v/>
      </c>
      <c r="N35" s="5" t="str">
        <f t="shared" si="1"/>
        <v/>
      </c>
      <c r="O35" s="3" t="str">
        <f t="shared" si="2"/>
        <v/>
      </c>
      <c r="P35" s="3" t="str">
        <f t="shared" si="3"/>
        <v/>
      </c>
    </row>
    <row r="36" spans="1:16" x14ac:dyDescent="0.25">
      <c r="A36" s="35">
        <v>27</v>
      </c>
      <c r="B36" s="36"/>
      <c r="C36" s="33"/>
      <c r="D36" s="33" t="str">
        <f t="shared" si="4"/>
        <v/>
      </c>
      <c r="E36" s="33" t="str">
        <f t="shared" si="5"/>
        <v/>
      </c>
      <c r="F36" s="33" t="str">
        <f t="shared" si="6"/>
        <v/>
      </c>
      <c r="G36" s="33" t="str">
        <f t="shared" si="7"/>
        <v/>
      </c>
      <c r="H36" s="33" t="str">
        <f t="shared" si="8"/>
        <v/>
      </c>
      <c r="I36" s="33" t="str">
        <f t="shared" si="9"/>
        <v/>
      </c>
      <c r="J36" s="33" t="str">
        <f t="shared" si="10"/>
        <v/>
      </c>
      <c r="K36" s="35" t="str">
        <f t="shared" si="11"/>
        <v/>
      </c>
      <c r="L36" s="35" t="str">
        <f t="shared" si="12"/>
        <v/>
      </c>
      <c r="M36" s="35" t="str">
        <f t="shared" si="0"/>
        <v/>
      </c>
      <c r="N36" s="34" t="str">
        <f t="shared" si="1"/>
        <v/>
      </c>
      <c r="O36" s="35" t="str">
        <f t="shared" si="2"/>
        <v/>
      </c>
      <c r="P36" s="35" t="str">
        <f t="shared" si="3"/>
        <v/>
      </c>
    </row>
    <row r="37" spans="1:16" x14ac:dyDescent="0.25">
      <c r="A37" s="2">
        <v>28</v>
      </c>
      <c r="B37" s="4"/>
      <c r="C37" s="2"/>
      <c r="D37" s="2" t="str">
        <f t="shared" si="4"/>
        <v/>
      </c>
      <c r="E37" s="2" t="str">
        <f t="shared" si="5"/>
        <v/>
      </c>
      <c r="F37" s="2" t="str">
        <f t="shared" si="6"/>
        <v/>
      </c>
      <c r="G37" s="2" t="str">
        <f t="shared" si="7"/>
        <v/>
      </c>
      <c r="H37" s="2" t="str">
        <f t="shared" si="8"/>
        <v/>
      </c>
      <c r="I37" s="2" t="str">
        <f t="shared" si="9"/>
        <v/>
      </c>
      <c r="J37" s="2" t="str">
        <f t="shared" si="10"/>
        <v/>
      </c>
      <c r="K37" s="3" t="str">
        <f t="shared" si="11"/>
        <v/>
      </c>
      <c r="L37" s="3" t="str">
        <f t="shared" si="12"/>
        <v/>
      </c>
      <c r="M37" s="3" t="str">
        <f t="shared" si="0"/>
        <v/>
      </c>
      <c r="N37" s="5" t="str">
        <f t="shared" si="1"/>
        <v/>
      </c>
      <c r="O37" s="3" t="str">
        <f t="shared" si="2"/>
        <v/>
      </c>
      <c r="P37" s="3" t="str">
        <f t="shared" si="3"/>
        <v/>
      </c>
    </row>
    <row r="38" spans="1:16" x14ac:dyDescent="0.25">
      <c r="A38" s="35">
        <v>29</v>
      </c>
      <c r="B38" s="36"/>
      <c r="C38" s="33"/>
      <c r="D38" s="33" t="str">
        <f t="shared" si="4"/>
        <v/>
      </c>
      <c r="E38" s="33" t="str">
        <f t="shared" si="5"/>
        <v/>
      </c>
      <c r="F38" s="33" t="str">
        <f t="shared" si="6"/>
        <v/>
      </c>
      <c r="G38" s="33" t="str">
        <f t="shared" si="7"/>
        <v/>
      </c>
      <c r="H38" s="33" t="str">
        <f t="shared" si="8"/>
        <v/>
      </c>
      <c r="I38" s="33" t="str">
        <f t="shared" si="9"/>
        <v/>
      </c>
      <c r="J38" s="33" t="str">
        <f t="shared" si="10"/>
        <v/>
      </c>
      <c r="K38" s="35" t="str">
        <f t="shared" si="11"/>
        <v/>
      </c>
      <c r="L38" s="35" t="str">
        <f t="shared" si="12"/>
        <v/>
      </c>
      <c r="M38" s="35" t="str">
        <f t="shared" si="0"/>
        <v/>
      </c>
      <c r="N38" s="34" t="str">
        <f t="shared" si="1"/>
        <v/>
      </c>
      <c r="O38" s="35" t="str">
        <f t="shared" si="2"/>
        <v/>
      </c>
      <c r="P38" s="35" t="str">
        <f t="shared" si="3"/>
        <v/>
      </c>
    </row>
    <row r="39" spans="1:16" x14ac:dyDescent="0.25">
      <c r="A39" s="3">
        <v>30</v>
      </c>
      <c r="B39" s="4"/>
      <c r="C39" s="2"/>
      <c r="D39" s="2" t="str">
        <f t="shared" si="4"/>
        <v/>
      </c>
      <c r="E39" s="2" t="str">
        <f t="shared" si="5"/>
        <v/>
      </c>
      <c r="F39" s="2" t="str">
        <f t="shared" si="6"/>
        <v/>
      </c>
      <c r="G39" s="2" t="str">
        <f t="shared" si="7"/>
        <v/>
      </c>
      <c r="H39" s="2" t="str">
        <f t="shared" si="8"/>
        <v/>
      </c>
      <c r="I39" s="2" t="str">
        <f t="shared" si="9"/>
        <v/>
      </c>
      <c r="J39" s="2" t="str">
        <f t="shared" si="10"/>
        <v/>
      </c>
      <c r="K39" s="3" t="str">
        <f t="shared" si="11"/>
        <v/>
      </c>
      <c r="L39" s="3" t="str">
        <f t="shared" si="12"/>
        <v/>
      </c>
      <c r="M39" s="3" t="str">
        <f t="shared" si="0"/>
        <v/>
      </c>
      <c r="N39" s="5" t="str">
        <f t="shared" si="1"/>
        <v/>
      </c>
      <c r="O39" s="3" t="str">
        <f t="shared" si="2"/>
        <v/>
      </c>
      <c r="P39" s="3" t="str">
        <f t="shared" si="3"/>
        <v/>
      </c>
    </row>
    <row r="40" spans="1:16" x14ac:dyDescent="0.25">
      <c r="A40" s="33">
        <v>31</v>
      </c>
      <c r="B40" s="36"/>
      <c r="C40" s="33"/>
      <c r="D40" s="33" t="str">
        <f t="shared" si="4"/>
        <v/>
      </c>
      <c r="E40" s="33" t="str">
        <f t="shared" si="5"/>
        <v/>
      </c>
      <c r="F40" s="33" t="str">
        <f t="shared" si="6"/>
        <v/>
      </c>
      <c r="G40" s="33" t="str">
        <f t="shared" si="7"/>
        <v/>
      </c>
      <c r="H40" s="33" t="str">
        <f t="shared" si="8"/>
        <v/>
      </c>
      <c r="I40" s="33" t="str">
        <f t="shared" si="9"/>
        <v/>
      </c>
      <c r="J40" s="33" t="str">
        <f t="shared" si="10"/>
        <v/>
      </c>
      <c r="K40" s="35" t="str">
        <f t="shared" si="11"/>
        <v/>
      </c>
      <c r="L40" s="35" t="str">
        <f t="shared" si="12"/>
        <v/>
      </c>
      <c r="M40" s="35" t="str">
        <f t="shared" si="0"/>
        <v/>
      </c>
      <c r="N40" s="34" t="str">
        <f t="shared" si="1"/>
        <v/>
      </c>
      <c r="O40" s="35" t="str">
        <f t="shared" si="2"/>
        <v/>
      </c>
      <c r="P40" s="35" t="str">
        <f t="shared" si="3"/>
        <v/>
      </c>
    </row>
    <row r="41" spans="1:16" x14ac:dyDescent="0.25">
      <c r="A41" s="3">
        <v>32</v>
      </c>
      <c r="B41" s="4"/>
      <c r="C41" s="2"/>
      <c r="D41" s="2" t="str">
        <f t="shared" si="4"/>
        <v/>
      </c>
      <c r="E41" s="2" t="str">
        <f t="shared" si="5"/>
        <v/>
      </c>
      <c r="F41" s="2" t="str">
        <f t="shared" si="6"/>
        <v/>
      </c>
      <c r="G41" s="2" t="str">
        <f t="shared" si="7"/>
        <v/>
      </c>
      <c r="H41" s="2" t="str">
        <f t="shared" si="8"/>
        <v/>
      </c>
      <c r="I41" s="2" t="str">
        <f t="shared" si="9"/>
        <v/>
      </c>
      <c r="J41" s="2" t="str">
        <f t="shared" si="10"/>
        <v/>
      </c>
      <c r="K41" s="3" t="str">
        <f t="shared" si="11"/>
        <v/>
      </c>
      <c r="L41" s="3" t="str">
        <f t="shared" si="12"/>
        <v/>
      </c>
      <c r="M41" s="3" t="str">
        <f t="shared" si="0"/>
        <v/>
      </c>
      <c r="N41" s="5" t="str">
        <f t="shared" si="1"/>
        <v/>
      </c>
      <c r="O41" s="3" t="str">
        <f t="shared" si="2"/>
        <v/>
      </c>
      <c r="P41" s="3" t="str">
        <f t="shared" si="3"/>
        <v/>
      </c>
    </row>
    <row r="42" spans="1:16" x14ac:dyDescent="0.25">
      <c r="A42" s="35">
        <v>33</v>
      </c>
      <c r="B42" s="36"/>
      <c r="C42" s="33"/>
      <c r="D42" s="33" t="str">
        <f t="shared" si="4"/>
        <v/>
      </c>
      <c r="E42" s="33" t="str">
        <f t="shared" si="5"/>
        <v/>
      </c>
      <c r="F42" s="33" t="str">
        <f t="shared" si="6"/>
        <v/>
      </c>
      <c r="G42" s="33" t="str">
        <f t="shared" si="7"/>
        <v/>
      </c>
      <c r="H42" s="33" t="str">
        <f t="shared" si="8"/>
        <v/>
      </c>
      <c r="I42" s="33" t="str">
        <f t="shared" si="9"/>
        <v/>
      </c>
      <c r="J42" s="33" t="str">
        <f t="shared" si="10"/>
        <v/>
      </c>
      <c r="K42" s="35" t="str">
        <f t="shared" si="11"/>
        <v/>
      </c>
      <c r="L42" s="35" t="str">
        <f t="shared" si="12"/>
        <v/>
      </c>
      <c r="M42" s="35" t="str">
        <f t="shared" ref="M42:M59" si="13">IF(C42="","",IF(C42&lt;$S$21,$S$21-C42,""))</f>
        <v/>
      </c>
      <c r="N42" s="34" t="str">
        <f t="shared" ref="N42:N59" si="14">T(B42)</f>
        <v/>
      </c>
      <c r="O42" s="35" t="str">
        <f t="shared" ref="O42:O59" si="15">IF(C42="","",C42)</f>
        <v/>
      </c>
      <c r="P42" s="35" t="str">
        <f t="shared" ref="P42:P59" si="16">IF(C42="","",IF(C42&gt;=$S$21,IF($S$24="SI",IF($S$10&gt;9,"Esclusa","Anomala"),"Anomala"),""))</f>
        <v/>
      </c>
    </row>
    <row r="43" spans="1:16" x14ac:dyDescent="0.25">
      <c r="A43" s="2">
        <v>34</v>
      </c>
      <c r="B43" s="4"/>
      <c r="C43" s="2"/>
      <c r="D43" s="2" t="str">
        <f t="shared" si="4"/>
        <v/>
      </c>
      <c r="E43" s="2" t="str">
        <f t="shared" si="5"/>
        <v/>
      </c>
      <c r="F43" s="2" t="str">
        <f t="shared" si="6"/>
        <v/>
      </c>
      <c r="G43" s="2" t="str">
        <f t="shared" si="7"/>
        <v/>
      </c>
      <c r="H43" s="2" t="str">
        <f t="shared" si="8"/>
        <v/>
      </c>
      <c r="I43" s="2" t="str">
        <f t="shared" si="9"/>
        <v/>
      </c>
      <c r="J43" s="2" t="str">
        <f t="shared" si="10"/>
        <v/>
      </c>
      <c r="K43" s="3" t="str">
        <f t="shared" si="11"/>
        <v/>
      </c>
      <c r="L43" s="3" t="str">
        <f t="shared" si="12"/>
        <v/>
      </c>
      <c r="M43" s="3" t="str">
        <f t="shared" si="13"/>
        <v/>
      </c>
      <c r="N43" s="5" t="str">
        <f t="shared" si="14"/>
        <v/>
      </c>
      <c r="O43" s="3" t="str">
        <f t="shared" si="15"/>
        <v/>
      </c>
      <c r="P43" s="3" t="str">
        <f t="shared" si="16"/>
        <v/>
      </c>
    </row>
    <row r="44" spans="1:16" x14ac:dyDescent="0.25">
      <c r="A44" s="35">
        <v>35</v>
      </c>
      <c r="B44" s="36"/>
      <c r="C44" s="33"/>
      <c r="D44" s="33" t="str">
        <f t="shared" si="4"/>
        <v/>
      </c>
      <c r="E44" s="33" t="str">
        <f t="shared" si="5"/>
        <v/>
      </c>
      <c r="F44" s="33" t="str">
        <f t="shared" si="6"/>
        <v/>
      </c>
      <c r="G44" s="33" t="str">
        <f t="shared" si="7"/>
        <v/>
      </c>
      <c r="H44" s="33" t="str">
        <f t="shared" si="8"/>
        <v/>
      </c>
      <c r="I44" s="33" t="str">
        <f t="shared" si="9"/>
        <v/>
      </c>
      <c r="J44" s="33" t="str">
        <f t="shared" si="10"/>
        <v/>
      </c>
      <c r="K44" s="35" t="str">
        <f t="shared" si="11"/>
        <v/>
      </c>
      <c r="L44" s="35" t="str">
        <f t="shared" si="12"/>
        <v/>
      </c>
      <c r="M44" s="35" t="str">
        <f t="shared" si="13"/>
        <v/>
      </c>
      <c r="N44" s="34" t="str">
        <f t="shared" si="14"/>
        <v/>
      </c>
      <c r="O44" s="35" t="str">
        <f t="shared" si="15"/>
        <v/>
      </c>
      <c r="P44" s="35" t="str">
        <f t="shared" si="16"/>
        <v/>
      </c>
    </row>
    <row r="45" spans="1:16" x14ac:dyDescent="0.25">
      <c r="A45" s="3">
        <v>36</v>
      </c>
      <c r="B45" s="4"/>
      <c r="C45" s="2"/>
      <c r="D45" s="2" t="str">
        <f t="shared" si="4"/>
        <v/>
      </c>
      <c r="E45" s="2" t="str">
        <f t="shared" si="5"/>
        <v/>
      </c>
      <c r="F45" s="2" t="str">
        <f t="shared" si="6"/>
        <v/>
      </c>
      <c r="G45" s="2" t="str">
        <f t="shared" si="7"/>
        <v/>
      </c>
      <c r="H45" s="2" t="str">
        <f t="shared" si="8"/>
        <v/>
      </c>
      <c r="I45" s="2" t="str">
        <f t="shared" si="9"/>
        <v/>
      </c>
      <c r="J45" s="2" t="str">
        <f t="shared" si="10"/>
        <v/>
      </c>
      <c r="K45" s="3" t="str">
        <f t="shared" si="11"/>
        <v/>
      </c>
      <c r="L45" s="3" t="str">
        <f t="shared" si="12"/>
        <v/>
      </c>
      <c r="M45" s="3" t="str">
        <f t="shared" si="13"/>
        <v/>
      </c>
      <c r="N45" s="5" t="str">
        <f t="shared" si="14"/>
        <v/>
      </c>
      <c r="O45" s="3" t="str">
        <f t="shared" si="15"/>
        <v/>
      </c>
      <c r="P45" s="3" t="str">
        <f t="shared" si="16"/>
        <v/>
      </c>
    </row>
    <row r="46" spans="1:16" x14ac:dyDescent="0.25">
      <c r="A46" s="33">
        <v>37</v>
      </c>
      <c r="B46" s="36"/>
      <c r="C46" s="33"/>
      <c r="D46" s="33" t="str">
        <f t="shared" si="4"/>
        <v/>
      </c>
      <c r="E46" s="33" t="str">
        <f t="shared" si="5"/>
        <v/>
      </c>
      <c r="F46" s="33" t="str">
        <f t="shared" si="6"/>
        <v/>
      </c>
      <c r="G46" s="33" t="str">
        <f t="shared" si="7"/>
        <v/>
      </c>
      <c r="H46" s="33" t="str">
        <f t="shared" si="8"/>
        <v/>
      </c>
      <c r="I46" s="33" t="str">
        <f t="shared" si="9"/>
        <v/>
      </c>
      <c r="J46" s="33" t="str">
        <f t="shared" si="10"/>
        <v/>
      </c>
      <c r="K46" s="35" t="str">
        <f t="shared" si="11"/>
        <v/>
      </c>
      <c r="L46" s="35" t="str">
        <f t="shared" si="12"/>
        <v/>
      </c>
      <c r="M46" s="35" t="str">
        <f t="shared" si="13"/>
        <v/>
      </c>
      <c r="N46" s="34" t="str">
        <f t="shared" si="14"/>
        <v/>
      </c>
      <c r="O46" s="35" t="str">
        <f t="shared" si="15"/>
        <v/>
      </c>
      <c r="P46" s="35" t="str">
        <f t="shared" si="16"/>
        <v/>
      </c>
    </row>
    <row r="47" spans="1:16" x14ac:dyDescent="0.25">
      <c r="A47" s="3">
        <v>38</v>
      </c>
      <c r="B47" s="4"/>
      <c r="C47" s="2"/>
      <c r="D47" s="2" t="str">
        <f t="shared" si="4"/>
        <v/>
      </c>
      <c r="E47" s="2" t="str">
        <f t="shared" si="5"/>
        <v/>
      </c>
      <c r="F47" s="2" t="str">
        <f t="shared" si="6"/>
        <v/>
      </c>
      <c r="G47" s="2" t="str">
        <f t="shared" si="7"/>
        <v/>
      </c>
      <c r="H47" s="2" t="str">
        <f t="shared" si="8"/>
        <v/>
      </c>
      <c r="I47" s="2" t="str">
        <f t="shared" si="9"/>
        <v/>
      </c>
      <c r="J47" s="2" t="str">
        <f t="shared" si="10"/>
        <v/>
      </c>
      <c r="K47" s="3" t="str">
        <f t="shared" si="11"/>
        <v/>
      </c>
      <c r="L47" s="3" t="str">
        <f t="shared" si="12"/>
        <v/>
      </c>
      <c r="M47" s="3" t="str">
        <f t="shared" si="13"/>
        <v/>
      </c>
      <c r="N47" s="5" t="str">
        <f t="shared" si="14"/>
        <v/>
      </c>
      <c r="O47" s="3" t="str">
        <f t="shared" si="15"/>
        <v/>
      </c>
      <c r="P47" s="3" t="str">
        <f t="shared" si="16"/>
        <v/>
      </c>
    </row>
    <row r="48" spans="1:16" x14ac:dyDescent="0.25">
      <c r="A48" s="35">
        <v>39</v>
      </c>
      <c r="B48" s="36"/>
      <c r="C48" s="33"/>
      <c r="D48" s="33" t="str">
        <f t="shared" si="4"/>
        <v/>
      </c>
      <c r="E48" s="33" t="str">
        <f t="shared" si="5"/>
        <v/>
      </c>
      <c r="F48" s="33" t="str">
        <f t="shared" si="6"/>
        <v/>
      </c>
      <c r="G48" s="33" t="str">
        <f t="shared" si="7"/>
        <v/>
      </c>
      <c r="H48" s="33" t="str">
        <f t="shared" si="8"/>
        <v/>
      </c>
      <c r="I48" s="33" t="str">
        <f t="shared" si="9"/>
        <v/>
      </c>
      <c r="J48" s="33" t="str">
        <f t="shared" si="10"/>
        <v/>
      </c>
      <c r="K48" s="35" t="str">
        <f t="shared" si="11"/>
        <v/>
      </c>
      <c r="L48" s="35" t="str">
        <f t="shared" si="12"/>
        <v/>
      </c>
      <c r="M48" s="35" t="str">
        <f t="shared" si="13"/>
        <v/>
      </c>
      <c r="N48" s="34" t="str">
        <f t="shared" si="14"/>
        <v/>
      </c>
      <c r="O48" s="35" t="str">
        <f t="shared" si="15"/>
        <v/>
      </c>
      <c r="P48" s="35" t="str">
        <f t="shared" si="16"/>
        <v/>
      </c>
    </row>
    <row r="49" spans="1:16" x14ac:dyDescent="0.25">
      <c r="A49" s="2">
        <v>40</v>
      </c>
      <c r="B49" s="4"/>
      <c r="C49" s="2"/>
      <c r="D49" s="2" t="str">
        <f t="shared" si="4"/>
        <v/>
      </c>
      <c r="E49" s="2" t="str">
        <f t="shared" si="5"/>
        <v/>
      </c>
      <c r="F49" s="2" t="str">
        <f t="shared" si="6"/>
        <v/>
      </c>
      <c r="G49" s="2" t="str">
        <f t="shared" si="7"/>
        <v/>
      </c>
      <c r="H49" s="2" t="str">
        <f t="shared" si="8"/>
        <v/>
      </c>
      <c r="I49" s="2" t="str">
        <f t="shared" si="9"/>
        <v/>
      </c>
      <c r="J49" s="2" t="str">
        <f t="shared" si="10"/>
        <v/>
      </c>
      <c r="K49" s="3" t="str">
        <f t="shared" si="11"/>
        <v/>
      </c>
      <c r="L49" s="3" t="str">
        <f t="shared" si="12"/>
        <v/>
      </c>
      <c r="M49" s="3" t="str">
        <f t="shared" si="13"/>
        <v/>
      </c>
      <c r="N49" s="5" t="str">
        <f t="shared" si="14"/>
        <v/>
      </c>
      <c r="O49" s="3" t="str">
        <f t="shared" si="15"/>
        <v/>
      </c>
      <c r="P49" s="3" t="str">
        <f t="shared" si="16"/>
        <v/>
      </c>
    </row>
    <row r="50" spans="1:16" x14ac:dyDescent="0.25">
      <c r="A50" s="35">
        <v>41</v>
      </c>
      <c r="B50" s="36"/>
      <c r="C50" s="33"/>
      <c r="D50" s="33" t="str">
        <f t="shared" si="4"/>
        <v/>
      </c>
      <c r="E50" s="33" t="str">
        <f t="shared" si="5"/>
        <v/>
      </c>
      <c r="F50" s="33" t="str">
        <f t="shared" si="6"/>
        <v/>
      </c>
      <c r="G50" s="33" t="str">
        <f t="shared" si="7"/>
        <v/>
      </c>
      <c r="H50" s="33" t="str">
        <f t="shared" si="8"/>
        <v/>
      </c>
      <c r="I50" s="33" t="str">
        <f t="shared" si="9"/>
        <v/>
      </c>
      <c r="J50" s="33" t="str">
        <f t="shared" si="10"/>
        <v/>
      </c>
      <c r="K50" s="35" t="str">
        <f t="shared" si="11"/>
        <v/>
      </c>
      <c r="L50" s="35" t="str">
        <f t="shared" si="12"/>
        <v/>
      </c>
      <c r="M50" s="35" t="str">
        <f t="shared" si="13"/>
        <v/>
      </c>
      <c r="N50" s="34" t="str">
        <f t="shared" si="14"/>
        <v/>
      </c>
      <c r="O50" s="35" t="str">
        <f t="shared" si="15"/>
        <v/>
      </c>
      <c r="P50" s="35" t="str">
        <f t="shared" si="16"/>
        <v/>
      </c>
    </row>
    <row r="51" spans="1:16" x14ac:dyDescent="0.25">
      <c r="A51" s="3">
        <v>42</v>
      </c>
      <c r="B51" s="4"/>
      <c r="C51" s="2"/>
      <c r="D51" s="2" t="str">
        <f t="shared" si="4"/>
        <v/>
      </c>
      <c r="E51" s="2" t="str">
        <f t="shared" si="5"/>
        <v/>
      </c>
      <c r="F51" s="2" t="str">
        <f t="shared" si="6"/>
        <v/>
      </c>
      <c r="G51" s="2" t="str">
        <f t="shared" si="7"/>
        <v/>
      </c>
      <c r="H51" s="2" t="str">
        <f t="shared" si="8"/>
        <v/>
      </c>
      <c r="I51" s="2" t="str">
        <f t="shared" si="9"/>
        <v/>
      </c>
      <c r="J51" s="2" t="str">
        <f t="shared" si="10"/>
        <v/>
      </c>
      <c r="K51" s="3" t="str">
        <f t="shared" si="11"/>
        <v/>
      </c>
      <c r="L51" s="3" t="str">
        <f t="shared" si="12"/>
        <v/>
      </c>
      <c r="M51" s="3" t="str">
        <f t="shared" si="13"/>
        <v/>
      </c>
      <c r="N51" s="5" t="str">
        <f t="shared" si="14"/>
        <v/>
      </c>
      <c r="O51" s="3" t="str">
        <f t="shared" si="15"/>
        <v/>
      </c>
      <c r="P51" s="3" t="str">
        <f t="shared" si="16"/>
        <v/>
      </c>
    </row>
    <row r="52" spans="1:16" x14ac:dyDescent="0.25">
      <c r="A52" s="33">
        <v>43</v>
      </c>
      <c r="B52" s="36"/>
      <c r="C52" s="33"/>
      <c r="D52" s="33" t="str">
        <f t="shared" si="4"/>
        <v/>
      </c>
      <c r="E52" s="33" t="str">
        <f t="shared" si="5"/>
        <v/>
      </c>
      <c r="F52" s="33" t="str">
        <f t="shared" si="6"/>
        <v/>
      </c>
      <c r="G52" s="33" t="str">
        <f t="shared" si="7"/>
        <v/>
      </c>
      <c r="H52" s="33" t="str">
        <f t="shared" si="8"/>
        <v/>
      </c>
      <c r="I52" s="33" t="str">
        <f t="shared" si="9"/>
        <v/>
      </c>
      <c r="J52" s="33" t="str">
        <f t="shared" si="10"/>
        <v/>
      </c>
      <c r="K52" s="35" t="str">
        <f t="shared" si="11"/>
        <v/>
      </c>
      <c r="L52" s="35" t="str">
        <f t="shared" si="12"/>
        <v/>
      </c>
      <c r="M52" s="35" t="str">
        <f t="shared" si="13"/>
        <v/>
      </c>
      <c r="N52" s="34" t="str">
        <f t="shared" si="14"/>
        <v/>
      </c>
      <c r="O52" s="35" t="str">
        <f t="shared" si="15"/>
        <v/>
      </c>
      <c r="P52" s="35" t="str">
        <f t="shared" si="16"/>
        <v/>
      </c>
    </row>
    <row r="53" spans="1:16" x14ac:dyDescent="0.25">
      <c r="A53" s="3">
        <v>44</v>
      </c>
      <c r="B53" s="4"/>
      <c r="C53" s="2"/>
      <c r="D53" s="2" t="str">
        <f t="shared" si="4"/>
        <v/>
      </c>
      <c r="E53" s="2" t="str">
        <f t="shared" si="5"/>
        <v/>
      </c>
      <c r="F53" s="2" t="str">
        <f t="shared" si="6"/>
        <v/>
      </c>
      <c r="G53" s="2" t="str">
        <f t="shared" si="7"/>
        <v/>
      </c>
      <c r="H53" s="2" t="str">
        <f t="shared" si="8"/>
        <v/>
      </c>
      <c r="I53" s="2" t="str">
        <f t="shared" si="9"/>
        <v/>
      </c>
      <c r="J53" s="2" t="str">
        <f t="shared" si="10"/>
        <v/>
      </c>
      <c r="K53" s="3" t="str">
        <f t="shared" si="11"/>
        <v/>
      </c>
      <c r="L53" s="3" t="str">
        <f t="shared" si="12"/>
        <v/>
      </c>
      <c r="M53" s="3" t="str">
        <f t="shared" si="13"/>
        <v/>
      </c>
      <c r="N53" s="5" t="str">
        <f t="shared" si="14"/>
        <v/>
      </c>
      <c r="O53" s="3" t="str">
        <f t="shared" si="15"/>
        <v/>
      </c>
      <c r="P53" s="3" t="str">
        <f t="shared" si="16"/>
        <v/>
      </c>
    </row>
    <row r="54" spans="1:16" x14ac:dyDescent="0.25">
      <c r="A54" s="35">
        <v>45</v>
      </c>
      <c r="B54" s="36"/>
      <c r="C54" s="33"/>
      <c r="D54" s="33" t="str">
        <f t="shared" si="4"/>
        <v/>
      </c>
      <c r="E54" s="33" t="str">
        <f t="shared" si="5"/>
        <v/>
      </c>
      <c r="F54" s="33" t="str">
        <f t="shared" si="6"/>
        <v/>
      </c>
      <c r="G54" s="33" t="str">
        <f t="shared" si="7"/>
        <v/>
      </c>
      <c r="H54" s="33" t="str">
        <f t="shared" si="8"/>
        <v/>
      </c>
      <c r="I54" s="33" t="str">
        <f t="shared" si="9"/>
        <v/>
      </c>
      <c r="J54" s="33" t="str">
        <f t="shared" si="10"/>
        <v/>
      </c>
      <c r="K54" s="35" t="str">
        <f t="shared" si="11"/>
        <v/>
      </c>
      <c r="L54" s="35" t="str">
        <f t="shared" si="12"/>
        <v/>
      </c>
      <c r="M54" s="35" t="str">
        <f t="shared" si="13"/>
        <v/>
      </c>
      <c r="N54" s="34" t="str">
        <f t="shared" si="14"/>
        <v/>
      </c>
      <c r="O54" s="35" t="str">
        <f t="shared" si="15"/>
        <v/>
      </c>
      <c r="P54" s="35" t="str">
        <f t="shared" si="16"/>
        <v/>
      </c>
    </row>
    <row r="55" spans="1:16" x14ac:dyDescent="0.25">
      <c r="A55" s="2">
        <v>46</v>
      </c>
      <c r="B55" s="4"/>
      <c r="C55" s="2"/>
      <c r="D55" s="2" t="str">
        <f t="shared" si="4"/>
        <v/>
      </c>
      <c r="E55" s="2" t="str">
        <f t="shared" si="5"/>
        <v/>
      </c>
      <c r="F55" s="2" t="str">
        <f t="shared" si="6"/>
        <v/>
      </c>
      <c r="G55" s="2" t="str">
        <f t="shared" si="7"/>
        <v/>
      </c>
      <c r="H55" s="2" t="str">
        <f t="shared" si="8"/>
        <v/>
      </c>
      <c r="I55" s="2" t="str">
        <f t="shared" si="9"/>
        <v/>
      </c>
      <c r="J55" s="2" t="str">
        <f t="shared" si="10"/>
        <v/>
      </c>
      <c r="K55" s="3" t="str">
        <f t="shared" si="11"/>
        <v/>
      </c>
      <c r="L55" s="3" t="str">
        <f t="shared" si="12"/>
        <v/>
      </c>
      <c r="M55" s="3" t="str">
        <f t="shared" si="13"/>
        <v/>
      </c>
      <c r="N55" s="5" t="str">
        <f t="shared" si="14"/>
        <v/>
      </c>
      <c r="O55" s="3" t="str">
        <f t="shared" si="15"/>
        <v/>
      </c>
      <c r="P55" s="3" t="str">
        <f t="shared" si="16"/>
        <v/>
      </c>
    </row>
    <row r="56" spans="1:16" x14ac:dyDescent="0.25">
      <c r="A56" s="35">
        <v>47</v>
      </c>
      <c r="B56" s="36"/>
      <c r="C56" s="33"/>
      <c r="D56" s="33" t="str">
        <f t="shared" si="4"/>
        <v/>
      </c>
      <c r="E56" s="33" t="str">
        <f t="shared" si="5"/>
        <v/>
      </c>
      <c r="F56" s="33" t="str">
        <f t="shared" si="6"/>
        <v/>
      </c>
      <c r="G56" s="33" t="str">
        <f t="shared" si="7"/>
        <v/>
      </c>
      <c r="H56" s="33" t="str">
        <f t="shared" si="8"/>
        <v/>
      </c>
      <c r="I56" s="33" t="str">
        <f t="shared" si="9"/>
        <v/>
      </c>
      <c r="J56" s="33" t="str">
        <f t="shared" si="10"/>
        <v/>
      </c>
      <c r="K56" s="35" t="str">
        <f t="shared" si="11"/>
        <v/>
      </c>
      <c r="L56" s="35" t="str">
        <f t="shared" si="12"/>
        <v/>
      </c>
      <c r="M56" s="35" t="str">
        <f t="shared" si="13"/>
        <v/>
      </c>
      <c r="N56" s="34" t="str">
        <f t="shared" si="14"/>
        <v/>
      </c>
      <c r="O56" s="35" t="str">
        <f t="shared" si="15"/>
        <v/>
      </c>
      <c r="P56" s="35" t="str">
        <f t="shared" si="16"/>
        <v/>
      </c>
    </row>
    <row r="57" spans="1:16" x14ac:dyDescent="0.25">
      <c r="A57" s="3">
        <v>48</v>
      </c>
      <c r="B57" s="4"/>
      <c r="C57" s="2"/>
      <c r="D57" s="2" t="str">
        <f t="shared" si="4"/>
        <v/>
      </c>
      <c r="E57" s="2" t="str">
        <f t="shared" si="5"/>
        <v/>
      </c>
      <c r="F57" s="2" t="str">
        <f t="shared" si="6"/>
        <v/>
      </c>
      <c r="G57" s="2" t="str">
        <f t="shared" si="7"/>
        <v/>
      </c>
      <c r="H57" s="2" t="str">
        <f t="shared" si="8"/>
        <v/>
      </c>
      <c r="I57" s="2" t="str">
        <f t="shared" si="9"/>
        <v/>
      </c>
      <c r="J57" s="2" t="str">
        <f t="shared" si="10"/>
        <v/>
      </c>
      <c r="K57" s="3" t="str">
        <f t="shared" si="11"/>
        <v/>
      </c>
      <c r="L57" s="3" t="str">
        <f t="shared" si="12"/>
        <v/>
      </c>
      <c r="M57" s="3" t="str">
        <f t="shared" si="13"/>
        <v/>
      </c>
      <c r="N57" s="5" t="str">
        <f t="shared" si="14"/>
        <v/>
      </c>
      <c r="O57" s="3" t="str">
        <f t="shared" si="15"/>
        <v/>
      </c>
      <c r="P57" s="3" t="str">
        <f t="shared" si="16"/>
        <v/>
      </c>
    </row>
    <row r="58" spans="1:16" x14ac:dyDescent="0.25">
      <c r="A58" s="33">
        <v>49</v>
      </c>
      <c r="B58" s="36"/>
      <c r="C58" s="33"/>
      <c r="D58" s="33" t="str">
        <f t="shared" si="4"/>
        <v/>
      </c>
      <c r="E58" s="33" t="str">
        <f t="shared" si="5"/>
        <v/>
      </c>
      <c r="F58" s="33" t="str">
        <f t="shared" si="6"/>
        <v/>
      </c>
      <c r="G58" s="33" t="str">
        <f t="shared" si="7"/>
        <v/>
      </c>
      <c r="H58" s="33" t="str">
        <f t="shared" si="8"/>
        <v/>
      </c>
      <c r="I58" s="33" t="str">
        <f t="shared" si="9"/>
        <v/>
      </c>
      <c r="J58" s="33" t="str">
        <f t="shared" si="10"/>
        <v/>
      </c>
      <c r="K58" s="35" t="str">
        <f t="shared" si="11"/>
        <v/>
      </c>
      <c r="L58" s="35" t="str">
        <f t="shared" si="12"/>
        <v/>
      </c>
      <c r="M58" s="35" t="str">
        <f t="shared" si="13"/>
        <v/>
      </c>
      <c r="N58" s="34" t="str">
        <f t="shared" si="14"/>
        <v/>
      </c>
      <c r="O58" s="35" t="str">
        <f t="shared" si="15"/>
        <v/>
      </c>
      <c r="P58" s="35" t="str">
        <f t="shared" si="16"/>
        <v/>
      </c>
    </row>
    <row r="59" spans="1:16" x14ac:dyDescent="0.25">
      <c r="A59" s="3">
        <v>50</v>
      </c>
      <c r="B59" s="4"/>
      <c r="C59" s="2"/>
      <c r="D59" s="2" t="str">
        <f t="shared" si="4"/>
        <v/>
      </c>
      <c r="E59" s="2" t="str">
        <f t="shared" si="5"/>
        <v/>
      </c>
      <c r="F59" s="2" t="str">
        <f t="shared" si="6"/>
        <v/>
      </c>
      <c r="G59" s="2" t="str">
        <f t="shared" si="7"/>
        <v/>
      </c>
      <c r="H59" s="2" t="str">
        <f t="shared" si="8"/>
        <v/>
      </c>
      <c r="I59" s="2" t="str">
        <f t="shared" si="9"/>
        <v/>
      </c>
      <c r="J59" s="2" t="str">
        <f t="shared" si="10"/>
        <v/>
      </c>
      <c r="K59" s="3" t="str">
        <f t="shared" si="11"/>
        <v/>
      </c>
      <c r="L59" s="3" t="str">
        <f t="shared" si="12"/>
        <v/>
      </c>
      <c r="M59" s="3" t="str">
        <f t="shared" si="13"/>
        <v/>
      </c>
      <c r="N59" s="5" t="str">
        <f t="shared" si="14"/>
        <v/>
      </c>
      <c r="O59" s="3" t="str">
        <f t="shared" si="15"/>
        <v/>
      </c>
      <c r="P59" s="3" t="str">
        <f t="shared" si="16"/>
        <v/>
      </c>
    </row>
  </sheetData>
  <sheetProtection algorithmName="SHA-512" hashValue="zFlMgOu9OpjQxa1aTnFL/LB/z5powGbaYRNfVOFvLS3tUrvGU8RmewXUAm9ln2Y+aUoKk32MY9DTdDLg2zjrUw==" saltValue="XQv53kK0qUiekbLDAjhkYg==" spinCount="100000" sheet="1" objects="1" scenarios="1"/>
  <protectedRanges>
    <protectedRange sqref="C7" name="VerbaleGara"/>
    <protectedRange sqref="C5" name="CIG"/>
    <protectedRange sqref="C3" name="Gara"/>
    <protectedRange sqref="C1" name="StazioneAppaltante"/>
    <protectedRange sqref="B10:C59" name="Offerte"/>
    <protectedRange sqref="S24" name="Esclusione"/>
  </protectedRanges>
  <mergeCells count="9">
    <mergeCell ref="R9:S9"/>
    <mergeCell ref="A1:B1"/>
    <mergeCell ref="C1:P1"/>
    <mergeCell ref="A3:B3"/>
    <mergeCell ref="C3:P3"/>
    <mergeCell ref="A5:B5"/>
    <mergeCell ref="C5:P5"/>
    <mergeCell ref="A7:B7"/>
    <mergeCell ref="C7:P7"/>
  </mergeCells>
  <conditionalFormatting sqref="P10:P59">
    <cfRule type="cellIs" dxfId="9" priority="1" operator="equal">
      <formula>"Esclusa"</formula>
    </cfRule>
    <cfRule type="cellIs" dxfId="8" priority="4" operator="equal">
      <formula>"Anomala"</formula>
    </cfRule>
  </conditionalFormatting>
  <conditionalFormatting sqref="C10:C59">
    <cfRule type="expression" dxfId="7" priority="15">
      <formula>C10=$T$22</formula>
    </cfRule>
    <cfRule type="expression" dxfId="6" priority="16">
      <formula>J10="SI"</formula>
    </cfRule>
  </conditionalFormatting>
  <dataValidations disablePrompts="1" count="1">
    <dataValidation type="list" allowBlank="1" showInputMessage="1" showErrorMessage="1" sqref="S24">
      <formula1>"SI,NO"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showGridLines="0" showRowColHeaders="0" workbookViewId="0">
      <selection activeCell="A27" sqref="A27"/>
    </sheetView>
  </sheetViews>
  <sheetFormatPr defaultColWidth="8.85546875" defaultRowHeight="15" x14ac:dyDescent="0.25"/>
  <cols>
    <col min="2" max="2" width="24.42578125" customWidth="1"/>
    <col min="3" max="3" width="14.42578125" customWidth="1"/>
    <col min="4" max="5" width="13.42578125" hidden="1" customWidth="1"/>
    <col min="6" max="6" width="18.42578125" hidden="1" customWidth="1"/>
    <col min="7" max="7" width="20.140625" hidden="1" customWidth="1"/>
    <col min="8" max="9" width="13" hidden="1" customWidth="1"/>
    <col min="10" max="10" width="13" customWidth="1"/>
    <col min="11" max="11" width="14.140625" customWidth="1"/>
    <col min="12" max="12" width="18.42578125" customWidth="1"/>
    <col min="13" max="14" width="11.42578125" hidden="1" customWidth="1"/>
    <col min="15" max="15" width="11" hidden="1" customWidth="1"/>
    <col min="16" max="16" width="12.42578125" customWidth="1"/>
    <col min="18" max="18" width="65.7109375" customWidth="1"/>
    <col min="19" max="19" width="31" customWidth="1"/>
    <col min="20" max="20" width="12.140625" hidden="1" customWidth="1"/>
  </cols>
  <sheetData>
    <row r="1" spans="1:21" ht="15.75" thickBot="1" x14ac:dyDescent="0.3">
      <c r="A1" s="71" t="s">
        <v>55</v>
      </c>
      <c r="B1" s="72"/>
      <c r="C1" s="73" t="s">
        <v>56</v>
      </c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4"/>
    </row>
    <row r="2" spans="1:21" ht="15.75" thickBot="1" x14ac:dyDescent="0.3">
      <c r="A2" s="2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22"/>
    </row>
    <row r="3" spans="1:21" ht="15.75" thickBot="1" x14ac:dyDescent="0.3">
      <c r="A3" s="71" t="s">
        <v>57</v>
      </c>
      <c r="B3" s="72"/>
      <c r="C3" s="73" t="s">
        <v>58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</row>
    <row r="4" spans="1:21" ht="15.75" thickBot="1" x14ac:dyDescent="0.3">
      <c r="A4" s="2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22"/>
    </row>
    <row r="5" spans="1:21" ht="15.75" thickBot="1" x14ac:dyDescent="0.3">
      <c r="A5" s="71" t="s">
        <v>59</v>
      </c>
      <c r="B5" s="72"/>
      <c r="C5" s="73" t="s">
        <v>60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4"/>
    </row>
    <row r="6" spans="1:21" ht="15.75" thickBot="1" x14ac:dyDescent="0.3">
      <c r="A6" s="24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5"/>
    </row>
    <row r="7" spans="1:21" ht="15.75" thickBot="1" x14ac:dyDescent="0.3">
      <c r="A7" s="71" t="s">
        <v>61</v>
      </c>
      <c r="B7" s="72"/>
      <c r="C7" s="73" t="s">
        <v>62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4"/>
    </row>
    <row r="8" spans="1:21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21" ht="54.75" customHeight="1" x14ac:dyDescent="0.25">
      <c r="A9" s="37" t="s">
        <v>0</v>
      </c>
      <c r="B9" s="37" t="s">
        <v>1</v>
      </c>
      <c r="C9" s="37" t="s">
        <v>34</v>
      </c>
      <c r="D9" s="37" t="s">
        <v>43</v>
      </c>
      <c r="E9" s="37" t="s">
        <v>44</v>
      </c>
      <c r="F9" s="37" t="s">
        <v>38</v>
      </c>
      <c r="G9" s="37" t="s">
        <v>39</v>
      </c>
      <c r="H9" s="37" t="s">
        <v>40</v>
      </c>
      <c r="I9" s="37" t="s">
        <v>41</v>
      </c>
      <c r="J9" s="37" t="s">
        <v>42</v>
      </c>
      <c r="K9" s="37" t="s">
        <v>35</v>
      </c>
      <c r="L9" s="37" t="str">
        <f>"Scarto ribassi superiori alla media (" &amp; S14 &amp; ")"</f>
        <v>Scarto ribassi superiori alla media (32,875)</v>
      </c>
      <c r="M9" s="37" t="s">
        <v>29</v>
      </c>
      <c r="N9" s="37" t="s">
        <v>1</v>
      </c>
      <c r="O9" s="37" t="s">
        <v>34</v>
      </c>
      <c r="P9" s="38" t="s">
        <v>33</v>
      </c>
      <c r="R9" s="70" t="s">
        <v>31</v>
      </c>
      <c r="S9" s="70"/>
      <c r="T9" s="7"/>
      <c r="U9" s="7"/>
    </row>
    <row r="10" spans="1:21" x14ac:dyDescent="0.25">
      <c r="A10" s="33">
        <v>1</v>
      </c>
      <c r="B10" s="34" t="s">
        <v>10</v>
      </c>
      <c r="C10" s="33">
        <v>22</v>
      </c>
      <c r="D10" s="33">
        <f>IF(C10="","",IF(C10=C9,0,1))</f>
        <v>1</v>
      </c>
      <c r="E10" s="33">
        <f>IF(C10="","",IF(C10=C11,0,1))</f>
        <v>1</v>
      </c>
      <c r="F10" s="33">
        <f>IF(C10="","",IF(A10=1,D10,F9+D10))</f>
        <v>1</v>
      </c>
      <c r="G10" s="33">
        <f>IF(C10="","",IF(A10=$S$10,1,IF(A10&lt;$S$10,G11+E10,"")))</f>
        <v>10</v>
      </c>
      <c r="H10" s="33" t="str">
        <f>IF(C10="","",IF(F10&lt;=$S$11,"SI","NO"))</f>
        <v>SI</v>
      </c>
      <c r="I10" s="33" t="str">
        <f>IF(C10="","",IF(G10&lt;=$S$11,"SI","NO"))</f>
        <v>NO</v>
      </c>
      <c r="J10" s="33" t="str">
        <f>IF(C10="","",IF(H10="NO",IF(I10="NO","NO","SI"),"SI"))</f>
        <v>SI</v>
      </c>
      <c r="K10" s="35" t="str">
        <f>IF(C10="","",IF(J10="NO",C10,""))</f>
        <v/>
      </c>
      <c r="L10" s="35" t="str">
        <f>IF(K10="","",IF(K10&gt;$S$14,K10-$S$14,""))</f>
        <v/>
      </c>
      <c r="M10" s="35">
        <f>IF(C10="","",IF(C10&lt;$S$17,$S$17-C10,""))</f>
        <v>17.449999999999996</v>
      </c>
      <c r="N10" s="34" t="str">
        <f t="shared" ref="N10:N23" si="0">T(B10)</f>
        <v>AAA</v>
      </c>
      <c r="O10" s="35">
        <f t="shared" ref="O10:O23" si="1">IF(C10="","",C10)</f>
        <v>22</v>
      </c>
      <c r="P10" s="35" t="str">
        <f>IF(C10="","",IF(C10&gt;=$S$17,IF($S$20="SI",IF($S$10&gt;9,"Esclusa","Anomala"),"Anomala"),""))</f>
        <v/>
      </c>
      <c r="R10" s="39" t="s">
        <v>8</v>
      </c>
      <c r="S10" s="33">
        <f>COUNTIF(B10:B23,"&gt;""")</f>
        <v>10</v>
      </c>
      <c r="T10" s="1"/>
      <c r="U10" s="1"/>
    </row>
    <row r="11" spans="1:21" x14ac:dyDescent="0.25">
      <c r="A11" s="3">
        <v>2</v>
      </c>
      <c r="B11" s="4" t="s">
        <v>11</v>
      </c>
      <c r="C11" s="2">
        <v>25</v>
      </c>
      <c r="D11" s="2">
        <f t="shared" ref="D11:D23" si="2">IF(C11="","",IF(C11=C10,0,1))</f>
        <v>1</v>
      </c>
      <c r="E11" s="2">
        <f t="shared" ref="E11:E23" si="3">IF(C11="","",IF(C11=C12,0,1))</f>
        <v>1</v>
      </c>
      <c r="F11" s="2">
        <f t="shared" ref="F11:F23" si="4">IF(C11="","",IF(A11=1,D11,F10+D11))</f>
        <v>2</v>
      </c>
      <c r="G11" s="2">
        <f t="shared" ref="G11:G23" si="5">IF(C11="","",IF(A11=$S$10,1,IF(A11&lt;$S$10,G12+E11,"")))</f>
        <v>9</v>
      </c>
      <c r="H11" s="2" t="str">
        <f t="shared" ref="H11:H23" si="6">IF(C11="","",IF(F11&lt;=$S$11,"SI","NO"))</f>
        <v>NO</v>
      </c>
      <c r="I11" s="2" t="str">
        <f t="shared" ref="I11:I23" si="7">IF(C11="","",IF(G11&lt;=$S$11,"SI","NO"))</f>
        <v>NO</v>
      </c>
      <c r="J11" s="2" t="str">
        <f t="shared" ref="J11:J23" si="8">IF(C11="","",IF(H11="NO",IF(I11="NO","NO","SI"),"SI"))</f>
        <v>NO</v>
      </c>
      <c r="K11" s="3">
        <f t="shared" ref="K11:K23" si="9">IF(C11="","",IF(J11="NO",C11,""))</f>
        <v>25</v>
      </c>
      <c r="L11" s="3" t="str">
        <f t="shared" ref="L11:L23" si="10">IF(K11="","",IF(K11&gt;$S$14,K11-$S$14,""))</f>
        <v/>
      </c>
      <c r="M11" s="3">
        <f t="shared" ref="M11:M23" si="11">IF(C11="","",IF(C11&lt;$S$17,$S$17-C11,""))</f>
        <v>14.449999999999996</v>
      </c>
      <c r="N11" s="5" t="str">
        <f t="shared" si="0"/>
        <v>BBB</v>
      </c>
      <c r="O11" s="3">
        <f t="shared" si="1"/>
        <v>25</v>
      </c>
      <c r="P11" s="3" t="str">
        <f t="shared" ref="P11:P23" si="12">IF(C11="","",IF(C11&gt;=$S$17,IF($S$20="SI",IF($S$10&gt;9,"Esclusa","Anomala"),"Anomala"),""))</f>
        <v/>
      </c>
      <c r="R11" s="6" t="s">
        <v>14</v>
      </c>
      <c r="S11" s="3">
        <f>CEILING(S10/10,1)</f>
        <v>1</v>
      </c>
    </row>
    <row r="12" spans="1:21" x14ac:dyDescent="0.25">
      <c r="A12" s="35">
        <v>3</v>
      </c>
      <c r="B12" s="36" t="s">
        <v>12</v>
      </c>
      <c r="C12" s="33">
        <v>27</v>
      </c>
      <c r="D12" s="33">
        <f t="shared" si="2"/>
        <v>1</v>
      </c>
      <c r="E12" s="33">
        <f t="shared" si="3"/>
        <v>1</v>
      </c>
      <c r="F12" s="33">
        <f t="shared" si="4"/>
        <v>3</v>
      </c>
      <c r="G12" s="33">
        <f t="shared" si="5"/>
        <v>8</v>
      </c>
      <c r="H12" s="33" t="str">
        <f t="shared" si="6"/>
        <v>NO</v>
      </c>
      <c r="I12" s="33" t="str">
        <f t="shared" si="7"/>
        <v>NO</v>
      </c>
      <c r="J12" s="33" t="str">
        <f t="shared" si="8"/>
        <v>NO</v>
      </c>
      <c r="K12" s="35">
        <f t="shared" si="9"/>
        <v>27</v>
      </c>
      <c r="L12" s="35" t="str">
        <f t="shared" si="10"/>
        <v/>
      </c>
      <c r="M12" s="35">
        <f t="shared" si="11"/>
        <v>12.449999999999996</v>
      </c>
      <c r="N12" s="34" t="str">
        <f t="shared" si="0"/>
        <v>CCC</v>
      </c>
      <c r="O12" s="35">
        <f t="shared" si="1"/>
        <v>27</v>
      </c>
      <c r="P12" s="35" t="str">
        <f t="shared" si="12"/>
        <v/>
      </c>
      <c r="R12" s="39" t="s">
        <v>9</v>
      </c>
      <c r="S12" s="35">
        <f>COUNTIF(J10:J23,"SI")</f>
        <v>2</v>
      </c>
    </row>
    <row r="13" spans="1:21" x14ac:dyDescent="0.25">
      <c r="A13" s="2">
        <v>4</v>
      </c>
      <c r="B13" s="4" t="s">
        <v>13</v>
      </c>
      <c r="C13" s="2">
        <v>29</v>
      </c>
      <c r="D13" s="2">
        <f t="shared" si="2"/>
        <v>1</v>
      </c>
      <c r="E13" s="2">
        <f t="shared" si="3"/>
        <v>1</v>
      </c>
      <c r="F13" s="2">
        <f t="shared" si="4"/>
        <v>4</v>
      </c>
      <c r="G13" s="2">
        <f t="shared" si="5"/>
        <v>7</v>
      </c>
      <c r="H13" s="2" t="str">
        <f t="shared" si="6"/>
        <v>NO</v>
      </c>
      <c r="I13" s="2" t="str">
        <f t="shared" si="7"/>
        <v>NO</v>
      </c>
      <c r="J13" s="2" t="str">
        <f t="shared" si="8"/>
        <v>NO</v>
      </c>
      <c r="K13" s="3">
        <f t="shared" si="9"/>
        <v>29</v>
      </c>
      <c r="L13" s="3" t="str">
        <f t="shared" si="10"/>
        <v/>
      </c>
      <c r="M13" s="3">
        <f t="shared" si="11"/>
        <v>10.449999999999996</v>
      </c>
      <c r="N13" s="5" t="str">
        <f t="shared" si="0"/>
        <v>DDD</v>
      </c>
      <c r="O13" s="3">
        <f t="shared" si="1"/>
        <v>29</v>
      </c>
      <c r="P13" s="3" t="str">
        <f t="shared" si="12"/>
        <v/>
      </c>
      <c r="R13" s="6" t="s">
        <v>2</v>
      </c>
      <c r="S13" s="9">
        <f>SUMIF(K10:K23,"&lt;&gt;""")</f>
        <v>263</v>
      </c>
    </row>
    <row r="14" spans="1:21" x14ac:dyDescent="0.25">
      <c r="A14" s="35">
        <v>5</v>
      </c>
      <c r="B14" s="36" t="s">
        <v>15</v>
      </c>
      <c r="C14" s="33">
        <v>31</v>
      </c>
      <c r="D14" s="33">
        <f t="shared" si="2"/>
        <v>1</v>
      </c>
      <c r="E14" s="33">
        <f t="shared" si="3"/>
        <v>1</v>
      </c>
      <c r="F14" s="33">
        <f t="shared" si="4"/>
        <v>5</v>
      </c>
      <c r="G14" s="33">
        <f t="shared" si="5"/>
        <v>6</v>
      </c>
      <c r="H14" s="33" t="str">
        <f t="shared" si="6"/>
        <v>NO</v>
      </c>
      <c r="I14" s="33" t="str">
        <f t="shared" si="7"/>
        <v>NO</v>
      </c>
      <c r="J14" s="33" t="str">
        <f t="shared" si="8"/>
        <v>NO</v>
      </c>
      <c r="K14" s="35">
        <f t="shared" si="9"/>
        <v>31</v>
      </c>
      <c r="L14" s="35" t="str">
        <f t="shared" si="10"/>
        <v/>
      </c>
      <c r="M14" s="35">
        <f t="shared" si="11"/>
        <v>8.4499999999999957</v>
      </c>
      <c r="N14" s="34" t="str">
        <f t="shared" si="0"/>
        <v>EEE</v>
      </c>
      <c r="O14" s="35">
        <f t="shared" si="1"/>
        <v>31</v>
      </c>
      <c r="P14" s="35" t="str">
        <f t="shared" si="12"/>
        <v/>
      </c>
      <c r="R14" s="39" t="s">
        <v>3</v>
      </c>
      <c r="S14" s="51">
        <f>ROUND(AVERAGEIF(K10:K23,"&lt;&gt;"""),5)</f>
        <v>32.875</v>
      </c>
    </row>
    <row r="15" spans="1:21" x14ac:dyDescent="0.25">
      <c r="A15" s="3">
        <v>6</v>
      </c>
      <c r="B15" s="4" t="s">
        <v>16</v>
      </c>
      <c r="C15" s="2">
        <v>33</v>
      </c>
      <c r="D15" s="2">
        <f t="shared" si="2"/>
        <v>1</v>
      </c>
      <c r="E15" s="2">
        <f t="shared" si="3"/>
        <v>1</v>
      </c>
      <c r="F15" s="2">
        <f t="shared" si="4"/>
        <v>6</v>
      </c>
      <c r="G15" s="2">
        <f t="shared" si="5"/>
        <v>5</v>
      </c>
      <c r="H15" s="2" t="str">
        <f t="shared" si="6"/>
        <v>NO</v>
      </c>
      <c r="I15" s="2" t="str">
        <f t="shared" si="7"/>
        <v>NO</v>
      </c>
      <c r="J15" s="2" t="str">
        <f t="shared" si="8"/>
        <v>NO</v>
      </c>
      <c r="K15" s="3">
        <f t="shared" si="9"/>
        <v>33</v>
      </c>
      <c r="L15" s="3">
        <f t="shared" si="10"/>
        <v>0.125</v>
      </c>
      <c r="M15" s="3">
        <f t="shared" si="11"/>
        <v>6.4499999999999957</v>
      </c>
      <c r="N15" s="5" t="str">
        <f t="shared" si="0"/>
        <v>FFF</v>
      </c>
      <c r="O15" s="3">
        <f t="shared" si="1"/>
        <v>33</v>
      </c>
      <c r="P15" s="3" t="str">
        <f t="shared" si="12"/>
        <v/>
      </c>
      <c r="R15" s="6" t="s">
        <v>4</v>
      </c>
      <c r="S15" s="3">
        <f>ROUND(AVERAGEIF(L10:L23,"&lt;&gt;"""),5)</f>
        <v>4.875</v>
      </c>
    </row>
    <row r="16" spans="1:21" x14ac:dyDescent="0.25">
      <c r="A16" s="33">
        <v>7</v>
      </c>
      <c r="B16" s="36" t="s">
        <v>17</v>
      </c>
      <c r="C16" s="33">
        <v>37</v>
      </c>
      <c r="D16" s="33">
        <f t="shared" si="2"/>
        <v>1</v>
      </c>
      <c r="E16" s="33">
        <f t="shared" si="3"/>
        <v>1</v>
      </c>
      <c r="F16" s="33">
        <f t="shared" si="4"/>
        <v>7</v>
      </c>
      <c r="G16" s="33">
        <f t="shared" si="5"/>
        <v>4</v>
      </c>
      <c r="H16" s="33" t="str">
        <f t="shared" si="6"/>
        <v>NO</v>
      </c>
      <c r="I16" s="33" t="str">
        <f t="shared" si="7"/>
        <v>NO</v>
      </c>
      <c r="J16" s="33" t="str">
        <f t="shared" si="8"/>
        <v>NO</v>
      </c>
      <c r="K16" s="35">
        <f t="shared" si="9"/>
        <v>37</v>
      </c>
      <c r="L16" s="35">
        <f t="shared" si="10"/>
        <v>4.125</v>
      </c>
      <c r="M16" s="35">
        <f t="shared" si="11"/>
        <v>2.4499999999999957</v>
      </c>
      <c r="N16" s="34" t="str">
        <f t="shared" si="0"/>
        <v>GGG</v>
      </c>
      <c r="O16" s="35">
        <f t="shared" si="1"/>
        <v>37</v>
      </c>
      <c r="P16" s="35" t="str">
        <f t="shared" si="12"/>
        <v/>
      </c>
      <c r="R16" s="39" t="s">
        <v>32</v>
      </c>
      <c r="S16" s="50">
        <f>S15/S14</f>
        <v>0.14828897338403041</v>
      </c>
    </row>
    <row r="17" spans="1:20" x14ac:dyDescent="0.25">
      <c r="A17" s="3">
        <v>8</v>
      </c>
      <c r="B17" s="4" t="s">
        <v>18</v>
      </c>
      <c r="C17" s="2">
        <v>40</v>
      </c>
      <c r="D17" s="2">
        <f t="shared" si="2"/>
        <v>1</v>
      </c>
      <c r="E17" s="2">
        <f t="shared" si="3"/>
        <v>1</v>
      </c>
      <c r="F17" s="2">
        <f t="shared" si="4"/>
        <v>8</v>
      </c>
      <c r="G17" s="2">
        <f t="shared" si="5"/>
        <v>3</v>
      </c>
      <c r="H17" s="2" t="str">
        <f t="shared" si="6"/>
        <v>NO</v>
      </c>
      <c r="I17" s="2" t="str">
        <f t="shared" si="7"/>
        <v>NO</v>
      </c>
      <c r="J17" s="2" t="str">
        <f t="shared" si="8"/>
        <v>NO</v>
      </c>
      <c r="K17" s="3">
        <f t="shared" si="9"/>
        <v>40</v>
      </c>
      <c r="L17" s="3">
        <f t="shared" si="10"/>
        <v>7.125</v>
      </c>
      <c r="M17" s="3" t="str">
        <f t="shared" si="11"/>
        <v/>
      </c>
      <c r="N17" s="5" t="str">
        <f t="shared" si="0"/>
        <v>HHH</v>
      </c>
      <c r="O17" s="3">
        <f t="shared" si="1"/>
        <v>40</v>
      </c>
      <c r="P17" s="3" t="str">
        <f t="shared" si="12"/>
        <v>Esclusa</v>
      </c>
      <c r="R17" s="10" t="str">
        <f>IF(S16&lt;=0.15,"Soglia di anomalia = Media a) + 20% Media a) - c) minore o uguale a 0,15","Soglia di anomalia = Media a) + Scarto medio b) - c) maggiore a 0,15")</f>
        <v>Soglia di anomalia = Media a) + 20% Media a) - c) minore o uguale a 0,15</v>
      </c>
      <c r="S17" s="11">
        <f>IF(S16&lt;=0.15,S14*1.2,S14+S15)</f>
        <v>39.449999999999996</v>
      </c>
    </row>
    <row r="18" spans="1:20" x14ac:dyDescent="0.25">
      <c r="A18" s="35">
        <v>9</v>
      </c>
      <c r="B18" s="36" t="s">
        <v>19</v>
      </c>
      <c r="C18" s="33">
        <v>41</v>
      </c>
      <c r="D18" s="33">
        <f t="shared" si="2"/>
        <v>1</v>
      </c>
      <c r="E18" s="33">
        <f t="shared" si="3"/>
        <v>1</v>
      </c>
      <c r="F18" s="33">
        <f t="shared" si="4"/>
        <v>9</v>
      </c>
      <c r="G18" s="33">
        <f t="shared" si="5"/>
        <v>2</v>
      </c>
      <c r="H18" s="33" t="str">
        <f t="shared" si="6"/>
        <v>NO</v>
      </c>
      <c r="I18" s="33" t="str">
        <f t="shared" si="7"/>
        <v>NO</v>
      </c>
      <c r="J18" s="33" t="str">
        <f t="shared" si="8"/>
        <v>NO</v>
      </c>
      <c r="K18" s="35">
        <f t="shared" si="9"/>
        <v>41</v>
      </c>
      <c r="L18" s="35">
        <f t="shared" si="10"/>
        <v>8.125</v>
      </c>
      <c r="M18" s="35" t="str">
        <f t="shared" si="11"/>
        <v/>
      </c>
      <c r="N18" s="34" t="str">
        <f t="shared" si="0"/>
        <v>III</v>
      </c>
      <c r="O18" s="35">
        <f t="shared" si="1"/>
        <v>41</v>
      </c>
      <c r="P18" s="35" t="str">
        <f t="shared" si="12"/>
        <v>Esclusa</v>
      </c>
      <c r="R18" s="39" t="s">
        <v>51</v>
      </c>
      <c r="S18" s="40" t="str">
        <f>"Ribasso " &amp; VLOOKUP(MIN(M10:M23),M10:O23,3,FALSE) &amp; "% - Ditta " &amp; VLOOKUP(MIN(M10:M23),M10:O23,2,FALSE)</f>
        <v>Ribasso 37% - Ditta GGG</v>
      </c>
    </row>
    <row r="19" spans="1:20" x14ac:dyDescent="0.25">
      <c r="A19" s="2">
        <v>10</v>
      </c>
      <c r="B19" s="4" t="s">
        <v>20</v>
      </c>
      <c r="C19" s="2">
        <v>44</v>
      </c>
      <c r="D19" s="2">
        <f t="shared" si="2"/>
        <v>1</v>
      </c>
      <c r="E19" s="2">
        <f t="shared" si="3"/>
        <v>1</v>
      </c>
      <c r="F19" s="2">
        <f t="shared" si="4"/>
        <v>10</v>
      </c>
      <c r="G19" s="2">
        <f t="shared" si="5"/>
        <v>1</v>
      </c>
      <c r="H19" s="2" t="str">
        <f t="shared" si="6"/>
        <v>NO</v>
      </c>
      <c r="I19" s="2" t="str">
        <f t="shared" si="7"/>
        <v>SI</v>
      </c>
      <c r="J19" s="2" t="str">
        <f t="shared" si="8"/>
        <v>SI</v>
      </c>
      <c r="K19" s="3" t="str">
        <f t="shared" si="9"/>
        <v/>
      </c>
      <c r="L19" s="3" t="str">
        <f t="shared" si="10"/>
        <v/>
      </c>
      <c r="M19" s="3" t="str">
        <f t="shared" si="11"/>
        <v/>
      </c>
      <c r="N19" s="5" t="str">
        <f t="shared" si="0"/>
        <v>JJJ</v>
      </c>
      <c r="O19" s="3">
        <f t="shared" si="1"/>
        <v>44</v>
      </c>
      <c r="P19" s="3" t="str">
        <f t="shared" si="12"/>
        <v>Esclusa</v>
      </c>
      <c r="R19" s="16"/>
      <c r="S19" s="17"/>
    </row>
    <row r="20" spans="1:20" x14ac:dyDescent="0.25">
      <c r="A20" s="35">
        <v>11</v>
      </c>
      <c r="B20" s="36"/>
      <c r="C20" s="33"/>
      <c r="D20" s="33" t="str">
        <f t="shared" si="2"/>
        <v/>
      </c>
      <c r="E20" s="33" t="str">
        <f t="shared" si="3"/>
        <v/>
      </c>
      <c r="F20" s="33" t="str">
        <f t="shared" si="4"/>
        <v/>
      </c>
      <c r="G20" s="33" t="str">
        <f t="shared" si="5"/>
        <v/>
      </c>
      <c r="H20" s="33" t="str">
        <f t="shared" si="6"/>
        <v/>
      </c>
      <c r="I20" s="33" t="str">
        <f t="shared" si="7"/>
        <v/>
      </c>
      <c r="J20" s="33" t="str">
        <f t="shared" si="8"/>
        <v/>
      </c>
      <c r="K20" s="35" t="str">
        <f t="shared" si="9"/>
        <v/>
      </c>
      <c r="L20" s="35" t="str">
        <f t="shared" si="10"/>
        <v/>
      </c>
      <c r="M20" s="35" t="str">
        <f t="shared" si="11"/>
        <v/>
      </c>
      <c r="N20" s="34" t="str">
        <f t="shared" si="0"/>
        <v/>
      </c>
      <c r="O20" s="35" t="str">
        <f t="shared" si="1"/>
        <v/>
      </c>
      <c r="P20" s="35" t="str">
        <f t="shared" si="12"/>
        <v/>
      </c>
      <c r="R20" s="10" t="s">
        <v>36</v>
      </c>
      <c r="S20" s="8" t="s">
        <v>37</v>
      </c>
    </row>
    <row r="21" spans="1:20" x14ac:dyDescent="0.25">
      <c r="A21" s="3">
        <v>12</v>
      </c>
      <c r="B21" s="4"/>
      <c r="C21" s="2"/>
      <c r="D21" s="2" t="str">
        <f t="shared" si="2"/>
        <v/>
      </c>
      <c r="E21" s="2" t="str">
        <f t="shared" si="3"/>
        <v/>
      </c>
      <c r="F21" s="2" t="str">
        <f t="shared" si="4"/>
        <v/>
      </c>
      <c r="G21" s="2" t="str">
        <f t="shared" si="5"/>
        <v/>
      </c>
      <c r="H21" s="2" t="str">
        <f t="shared" si="6"/>
        <v/>
      </c>
      <c r="I21" s="2" t="str">
        <f t="shared" si="7"/>
        <v/>
      </c>
      <c r="J21" s="2" t="str">
        <f t="shared" si="8"/>
        <v/>
      </c>
      <c r="K21" s="3" t="str">
        <f t="shared" si="9"/>
        <v/>
      </c>
      <c r="L21" s="3" t="str">
        <f t="shared" si="10"/>
        <v/>
      </c>
      <c r="M21" s="3" t="str">
        <f t="shared" si="11"/>
        <v/>
      </c>
      <c r="N21" s="5" t="str">
        <f t="shared" si="0"/>
        <v/>
      </c>
      <c r="O21" s="3" t="str">
        <f t="shared" si="1"/>
        <v/>
      </c>
      <c r="P21" s="3" t="str">
        <f t="shared" si="12"/>
        <v/>
      </c>
      <c r="R21" s="14"/>
      <c r="S21" s="15"/>
    </row>
    <row r="22" spans="1:20" x14ac:dyDescent="0.25">
      <c r="A22" s="33">
        <v>13</v>
      </c>
      <c r="B22" s="36"/>
      <c r="C22" s="33"/>
      <c r="D22" s="33" t="str">
        <f t="shared" si="2"/>
        <v/>
      </c>
      <c r="E22" s="33" t="str">
        <f t="shared" si="3"/>
        <v/>
      </c>
      <c r="F22" s="33" t="str">
        <f t="shared" si="4"/>
        <v/>
      </c>
      <c r="G22" s="33" t="str">
        <f t="shared" si="5"/>
        <v/>
      </c>
      <c r="H22" s="33" t="str">
        <f t="shared" si="6"/>
        <v/>
      </c>
      <c r="I22" s="33" t="str">
        <f t="shared" si="7"/>
        <v/>
      </c>
      <c r="J22" s="33" t="str">
        <f t="shared" si="8"/>
        <v/>
      </c>
      <c r="K22" s="35" t="str">
        <f t="shared" si="9"/>
        <v/>
      </c>
      <c r="L22" s="35" t="str">
        <f t="shared" si="10"/>
        <v/>
      </c>
      <c r="M22" s="35" t="str">
        <f t="shared" si="11"/>
        <v/>
      </c>
      <c r="N22" s="34" t="str">
        <f t="shared" si="0"/>
        <v/>
      </c>
      <c r="O22" s="35" t="str">
        <f t="shared" si="1"/>
        <v/>
      </c>
      <c r="P22" s="35" t="str">
        <f t="shared" si="12"/>
        <v/>
      </c>
      <c r="R22" s="12"/>
      <c r="S22" s="13"/>
      <c r="T22">
        <f>VLOOKUP(MIN(M10:M23),M10:O23,3,FALSE)</f>
        <v>37</v>
      </c>
    </row>
    <row r="23" spans="1:20" x14ac:dyDescent="0.25">
      <c r="A23" s="3">
        <v>14</v>
      </c>
      <c r="B23" s="4"/>
      <c r="C23" s="2"/>
      <c r="D23" s="2" t="str">
        <f t="shared" si="2"/>
        <v/>
      </c>
      <c r="E23" s="2" t="str">
        <f t="shared" si="3"/>
        <v/>
      </c>
      <c r="F23" s="2" t="str">
        <f t="shared" si="4"/>
        <v/>
      </c>
      <c r="G23" s="2" t="str">
        <f t="shared" si="5"/>
        <v/>
      </c>
      <c r="H23" s="2" t="str">
        <f t="shared" si="6"/>
        <v/>
      </c>
      <c r="I23" s="2" t="str">
        <f t="shared" si="7"/>
        <v/>
      </c>
      <c r="J23" s="2" t="str">
        <f t="shared" si="8"/>
        <v/>
      </c>
      <c r="K23" s="3" t="str">
        <f t="shared" si="9"/>
        <v/>
      </c>
      <c r="L23" s="3" t="str">
        <f t="shared" si="10"/>
        <v/>
      </c>
      <c r="M23" s="3" t="str">
        <f t="shared" si="11"/>
        <v/>
      </c>
      <c r="N23" s="5" t="str">
        <f t="shared" si="0"/>
        <v/>
      </c>
      <c r="O23" s="3" t="str">
        <f t="shared" si="1"/>
        <v/>
      </c>
      <c r="P23" s="3" t="str">
        <f t="shared" si="12"/>
        <v/>
      </c>
    </row>
  </sheetData>
  <sheetProtection algorithmName="SHA-512" hashValue="9w3UPrirEV+YxQuUDXPn7pvAK6pFbJzVY3hXpy+lzz7cTImNrY09jFoR1pX3Tt7WVxmmTOelRzlxp++0xPau/g==" saltValue="fcutEC/hpUFAvSveRFLhIg==" spinCount="100000" sheet="1" objects="1" scenarios="1"/>
  <protectedRanges>
    <protectedRange sqref="C7" name="VerbaleGara"/>
    <protectedRange sqref="C5" name="CIG"/>
    <protectedRange sqref="C3" name="Gara"/>
    <protectedRange sqref="C1" name="StazioneAppaltante"/>
    <protectedRange sqref="B10:C23" name="Offerte"/>
    <protectedRange sqref="S20" name="Esclusione"/>
  </protectedRanges>
  <mergeCells count="9">
    <mergeCell ref="R9:S9"/>
    <mergeCell ref="A1:B1"/>
    <mergeCell ref="C1:P1"/>
    <mergeCell ref="A3:B3"/>
    <mergeCell ref="C3:P3"/>
    <mergeCell ref="A5:B5"/>
    <mergeCell ref="C5:P5"/>
    <mergeCell ref="A7:B7"/>
    <mergeCell ref="C7:P7"/>
  </mergeCells>
  <conditionalFormatting sqref="P10:P23">
    <cfRule type="cellIs" dxfId="5" priority="3" operator="equal">
      <formula>"Esclusa"</formula>
    </cfRule>
    <cfRule type="cellIs" dxfId="4" priority="4" operator="equal">
      <formula>"Anomala"</formula>
    </cfRule>
  </conditionalFormatting>
  <conditionalFormatting sqref="C20:C23">
    <cfRule type="expression" dxfId="3" priority="5">
      <formula>C20=$T$22</formula>
    </cfRule>
    <cfRule type="expression" dxfId="2" priority="6">
      <formula>J20="SI"</formula>
    </cfRule>
  </conditionalFormatting>
  <conditionalFormatting sqref="C10:C19">
    <cfRule type="expression" dxfId="1" priority="1">
      <formula>C10=$T$22</formula>
    </cfRule>
    <cfRule type="expression" dxfId="0" priority="2">
      <formula>J10="SI"</formula>
    </cfRule>
  </conditionalFormatting>
  <dataValidations disablePrompts="1" count="1">
    <dataValidation type="list" allowBlank="1" showInputMessage="1" showErrorMessage="1" sqref="S20">
      <formula1>"SI,NO"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Istruzioni</vt:lpstr>
      <vt:lpstr>15 Offerte </vt:lpstr>
      <vt:lpstr>Meno di 15 Offerte </vt:lpstr>
    </vt:vector>
  </TitlesOfParts>
  <Company>Guardia di Finanza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Iervolino Giuseppe - LGT</dc:creator>
  <cp:lastModifiedBy>Iervolino Giuseppe - LGT</cp:lastModifiedBy>
  <dcterms:created xsi:type="dcterms:W3CDTF">2019-07-10T06:41:46Z</dcterms:created>
  <dcterms:modified xsi:type="dcterms:W3CDTF">2019-07-15T08:41:15Z</dcterms:modified>
</cp:coreProperties>
</file>